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970" windowWidth="11970" windowHeight="3015" activeTab="0"/>
  </bookViews>
  <sheets>
    <sheet name="Projection" sheetId="1" r:id="rId1"/>
    <sheet name="Line of Credit" sheetId="2" r:id="rId2"/>
  </sheets>
  <definedNames>
    <definedName name="_xlnm.Print_Area" localSheetId="1">'Line of Credit'!$A$1:$G$18</definedName>
    <definedName name="_xlnm.Print_Area" localSheetId="0">'Projection'!$A$1:$X$44</definedName>
  </definedNames>
  <calcPr fullCalcOnLoad="1"/>
</workbook>
</file>

<file path=xl/sharedStrings.xml><?xml version="1.0" encoding="utf-8"?>
<sst xmlns="http://schemas.openxmlformats.org/spreadsheetml/2006/main" count="126" uniqueCount="93">
  <si>
    <t>Total</t>
  </si>
  <si>
    <t>Student Name:</t>
  </si>
  <si>
    <t>Month</t>
  </si>
  <si>
    <t>Term</t>
  </si>
  <si>
    <t>Grade Level</t>
  </si>
  <si>
    <t>Q 1</t>
  </si>
  <si>
    <t>Q 2</t>
  </si>
  <si>
    <t>Q 3</t>
  </si>
  <si>
    <t>Q 4</t>
  </si>
  <si>
    <t>Q 5</t>
  </si>
  <si>
    <t>Q 6</t>
  </si>
  <si>
    <t>Q 7</t>
  </si>
  <si>
    <t>Q 8</t>
  </si>
  <si>
    <t>Q 9</t>
  </si>
  <si>
    <t>Year</t>
  </si>
  <si>
    <t>AWY</t>
  </si>
  <si>
    <t>Q 10</t>
  </si>
  <si>
    <t>Q 11</t>
  </si>
  <si>
    <t>Q 12</t>
  </si>
  <si>
    <t>Q 13</t>
  </si>
  <si>
    <t>Q 14</t>
  </si>
  <si>
    <t>Q 15</t>
  </si>
  <si>
    <t>Q 16</t>
  </si>
  <si>
    <t>Tuition Charge</t>
  </si>
  <si>
    <t>Q 17</t>
  </si>
  <si>
    <t>-Pell Grant</t>
  </si>
  <si>
    <t>-Cal Grant</t>
  </si>
  <si>
    <t>-Scholarship</t>
  </si>
  <si>
    <t>-Sub Loan (Gross)</t>
  </si>
  <si>
    <t>Unit Attempt</t>
  </si>
  <si>
    <t>PREV</t>
  </si>
  <si>
    <t>-Institution Grant</t>
  </si>
  <si>
    <t>N/A</t>
  </si>
  <si>
    <t>Tuition Rate</t>
  </si>
  <si>
    <t>Other Fee</t>
  </si>
  <si>
    <t>Estimate Loan Fee</t>
  </si>
  <si>
    <t>-Private Student Loan</t>
  </si>
  <si>
    <t>Stipend</t>
  </si>
  <si>
    <t>-Unsub Loan (Gross)</t>
  </si>
  <si>
    <t>-PLUS Loan (Gross)</t>
  </si>
  <si>
    <t>-FSEOG</t>
  </si>
  <si>
    <t>Pell Award Year</t>
  </si>
  <si>
    <t>Total Sub Loan:</t>
  </si>
  <si>
    <t>Total Sub + Unsub:</t>
  </si>
  <si>
    <t>Housing</t>
  </si>
  <si>
    <t>Balance of Cost</t>
  </si>
  <si>
    <t>Season</t>
  </si>
  <si>
    <t>Quarter</t>
  </si>
  <si>
    <t>Year Born:</t>
  </si>
  <si>
    <t>AWY - 1</t>
  </si>
  <si>
    <t>Estimate Dependency</t>
  </si>
  <si>
    <t>AWY Age</t>
  </si>
  <si>
    <t>Unit Complted</t>
  </si>
  <si>
    <t>Cumulate</t>
  </si>
  <si>
    <t>Sub Loan Fee</t>
  </si>
  <si>
    <t>Unsub Loan Fee</t>
  </si>
  <si>
    <t>PLUS Loan Fee</t>
  </si>
  <si>
    <t>-Cash</t>
  </si>
  <si>
    <t>Parent Signature:</t>
  </si>
  <si>
    <t>Student Signature:</t>
  </si>
  <si>
    <t>Date:</t>
  </si>
  <si>
    <t>I understand that this Estimated Student Financial Projection is an ESTIMATE only. This projection was prepared based upon the financial information student/parent(s) provided and the current financial aid regulations. I understand that my financial circumstances and/or the financial aid regulation may change in the future and that any such change will affect this projection and will change the numbers listed above. I further understand that the tuition rate may increase in the future. If I change programs or do not adhere to my schedule of classes, the numbers listed above will change. By signing below I certified that I have got a copy of this Estimate Student Financial Porjection, and I will pay the balance of cost in a cash payment plan or apply a private student loan to cover the balance of cost if applicable.</t>
  </si>
  <si>
    <t>(If take out Parent PLUS loan)</t>
  </si>
  <si>
    <t>Degree Program:</t>
  </si>
  <si>
    <t>Degree Type:</t>
  </si>
  <si>
    <t>Projection Begin:</t>
  </si>
  <si>
    <t>Q18</t>
  </si>
  <si>
    <t>Q19</t>
  </si>
  <si>
    <t>Q20</t>
  </si>
  <si>
    <t>Q21</t>
  </si>
  <si>
    <t>AICAH ESTIMATE STUDENT FINANCIAL PROJECTION (PROJECTION FOR THE FUTURE)</t>
  </si>
  <si>
    <t>Month to Grad</t>
  </si>
  <si>
    <t>Line of Credit:</t>
  </si>
  <si>
    <t>Months</t>
  </si>
  <si>
    <t>In School</t>
  </si>
  <si>
    <t>Out School</t>
  </si>
  <si>
    <t>Monthly Payment</t>
  </si>
  <si>
    <t>In School:</t>
  </si>
  <si>
    <t>Out School Extention:</t>
  </si>
  <si>
    <t>True:</t>
  </si>
  <si>
    <t>Payment Plan</t>
  </si>
  <si>
    <t>Total Payment</t>
  </si>
  <si>
    <t>Unit (to be) Earned</t>
  </si>
  <si>
    <t>Cum. Unit Earned</t>
  </si>
  <si>
    <t>Payment From:</t>
  </si>
  <si>
    <t xml:space="preserve"> To</t>
  </si>
  <si>
    <t>(Estimate)</t>
  </si>
  <si>
    <t>BS</t>
  </si>
  <si>
    <t>Revised In School:</t>
  </si>
  <si>
    <t>Minus Months Gone:</t>
  </si>
  <si>
    <t>WI</t>
  </si>
  <si>
    <t>Term Count</t>
  </si>
  <si>
    <t>Cumulated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</si>
</sst>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09]dddd\,\ mmmm\ dd\,\ yyyy"/>
    <numFmt numFmtId="177" formatCode="m/d/yyyy;@"/>
    <numFmt numFmtId="178" formatCode="mm/dd/yy"/>
    <numFmt numFmtId="179" formatCode="0.0%"/>
    <numFmt numFmtId="180" formatCode="&quot;$&quot;#,##0.00"/>
  </numFmts>
  <fonts count="52"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sz val="12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9"/>
      <color indexed="9"/>
      <name val="Arial"/>
      <family val="2"/>
    </font>
    <font>
      <b/>
      <sz val="9"/>
      <color indexed="10"/>
      <name val="Arial"/>
      <family val="2"/>
    </font>
    <font>
      <sz val="9"/>
      <color indexed="30"/>
      <name val="Arial"/>
      <family val="2"/>
    </font>
    <font>
      <sz val="10"/>
      <color indexed="9"/>
      <name val="Arial"/>
      <family val="2"/>
    </font>
    <font>
      <sz val="9"/>
      <name val="宋体"/>
      <family val="0"/>
    </font>
    <font>
      <sz val="8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b/>
      <sz val="9"/>
      <color theme="0"/>
      <name val="Arial"/>
      <family val="2"/>
    </font>
    <font>
      <b/>
      <sz val="9"/>
      <color rgb="FFFF0000"/>
      <name val="Arial"/>
      <family val="2"/>
    </font>
    <font>
      <sz val="9"/>
      <color rgb="FF0070C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4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4" fontId="2" fillId="0" borderId="0" xfId="0" applyNumberFormat="1" applyFont="1" applyFill="1" applyAlignment="1" applyProtection="1">
      <alignment/>
      <protection/>
    </xf>
    <xf numFmtId="4" fontId="2" fillId="0" borderId="0" xfId="0" applyNumberFormat="1" applyFont="1" applyFill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 vertical="center" textRotation="180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textRotation="180"/>
    </xf>
    <xf numFmtId="0" fontId="2" fillId="0" borderId="11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10" xfId="0" applyFont="1" applyFill="1" applyBorder="1" applyAlignment="1" applyProtection="1">
      <alignment horizontal="center"/>
      <protection/>
    </xf>
    <xf numFmtId="1" fontId="2" fillId="0" borderId="10" xfId="0" applyNumberFormat="1" applyFont="1" applyFill="1" applyBorder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/>
      <protection/>
    </xf>
    <xf numFmtId="0" fontId="3" fillId="0" borderId="11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7" fillId="34" borderId="10" xfId="0" applyFont="1" applyFill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1" fontId="3" fillId="0" borderId="1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>
      <alignment horizontal="center"/>
    </xf>
    <xf numFmtId="1" fontId="2" fillId="6" borderId="10" xfId="0" applyNumberFormat="1" applyFont="1" applyFill="1" applyBorder="1" applyAlignment="1" applyProtection="1">
      <alignment horizontal="right"/>
      <protection locked="0"/>
    </xf>
    <xf numFmtId="1" fontId="2" fillId="6" borderId="10" xfId="0" applyNumberFormat="1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left"/>
      <protection/>
    </xf>
    <xf numFmtId="1" fontId="2" fillId="6" borderId="10" xfId="0" applyNumberFormat="1" applyFont="1" applyFill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 horizontal="right"/>
      <protection/>
    </xf>
    <xf numFmtId="0" fontId="2" fillId="0" borderId="12" xfId="0" applyFont="1" applyFill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1" fontId="3" fillId="0" borderId="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1" fontId="2" fillId="33" borderId="0" xfId="0" applyNumberFormat="1" applyFont="1" applyFill="1" applyBorder="1" applyAlignment="1" applyProtection="1">
      <alignment horizontal="right"/>
      <protection/>
    </xf>
    <xf numFmtId="1" fontId="48" fillId="0" borderId="0" xfId="0" applyNumberFormat="1" applyFont="1" applyFill="1" applyBorder="1" applyAlignment="1" applyProtection="1">
      <alignment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1" fontId="3" fillId="0" borderId="10" xfId="0" applyNumberFormat="1" applyFont="1" applyFill="1" applyBorder="1" applyAlignment="1" applyProtection="1">
      <alignment horizontal="right"/>
      <protection/>
    </xf>
    <xf numFmtId="1" fontId="2" fillId="0" borderId="10" xfId="0" applyNumberFormat="1" applyFont="1" applyFill="1" applyBorder="1" applyAlignment="1" applyProtection="1">
      <alignment/>
      <protection/>
    </xf>
    <xf numFmtId="0" fontId="49" fillId="0" borderId="10" xfId="0" applyFont="1" applyFill="1" applyBorder="1" applyAlignment="1" applyProtection="1" quotePrefix="1">
      <alignment horizontal="left"/>
      <protection/>
    </xf>
    <xf numFmtId="0" fontId="49" fillId="0" borderId="11" xfId="0" applyFont="1" applyBorder="1" applyAlignment="1" applyProtection="1" quotePrefix="1">
      <alignment horizontal="left"/>
      <protection/>
    </xf>
    <xf numFmtId="0" fontId="2" fillId="0" borderId="11" xfId="0" applyFont="1" applyBorder="1" applyAlignment="1" applyProtection="1">
      <alignment horizontal="left" wrapText="1"/>
      <protection/>
    </xf>
    <xf numFmtId="0" fontId="2" fillId="0" borderId="13" xfId="0" applyFont="1" applyBorder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4" fontId="50" fillId="0" borderId="0" xfId="0" applyNumberFormat="1" applyFont="1" applyAlignment="1" applyProtection="1">
      <alignment/>
      <protection/>
    </xf>
    <xf numFmtId="0" fontId="50" fillId="0" borderId="0" xfId="0" applyFont="1" applyAlignment="1" applyProtection="1">
      <alignment horizontal="center"/>
      <protection/>
    </xf>
    <xf numFmtId="0" fontId="51" fillId="0" borderId="0" xfId="0" applyNumberFormat="1" applyFont="1" applyBorder="1" applyAlignment="1">
      <alignment/>
    </xf>
    <xf numFmtId="0" fontId="50" fillId="0" borderId="0" xfId="0" applyNumberFormat="1" applyFont="1" applyBorder="1" applyAlignment="1" applyProtection="1">
      <alignment/>
      <protection/>
    </xf>
    <xf numFmtId="0" fontId="50" fillId="0" borderId="0" xfId="0" applyNumberFormat="1" applyFont="1" applyAlignment="1" applyProtection="1">
      <alignment/>
      <protection/>
    </xf>
    <xf numFmtId="0" fontId="51" fillId="0" borderId="0" xfId="0" applyNumberFormat="1" applyFont="1" applyBorder="1" applyAlignment="1">
      <alignment horizontal="center"/>
    </xf>
    <xf numFmtId="0" fontId="51" fillId="0" borderId="0" xfId="0" applyNumberFormat="1" applyFont="1" applyFill="1" applyBorder="1" applyAlignment="1">
      <alignment/>
    </xf>
    <xf numFmtId="1" fontId="51" fillId="0" borderId="0" xfId="0" applyNumberFormat="1" applyFont="1" applyBorder="1" applyAlignment="1">
      <alignment horizontal="center"/>
    </xf>
    <xf numFmtId="0" fontId="50" fillId="0" borderId="0" xfId="0" applyNumberFormat="1" applyFont="1" applyBorder="1" applyAlignment="1" applyProtection="1">
      <alignment horizontal="left"/>
      <protection/>
    </xf>
    <xf numFmtId="1" fontId="50" fillId="0" borderId="0" xfId="0" applyNumberFormat="1" applyFont="1" applyBorder="1" applyAlignment="1" applyProtection="1">
      <alignment horizontal="center"/>
      <protection/>
    </xf>
    <xf numFmtId="0" fontId="50" fillId="0" borderId="0" xfId="0" applyNumberFormat="1" applyFont="1" applyBorder="1" applyAlignment="1" applyProtection="1">
      <alignment horizontal="center"/>
      <protection/>
    </xf>
    <xf numFmtId="1" fontId="2" fillId="6" borderId="13" xfId="0" applyNumberFormat="1" applyFont="1" applyFill="1" applyBorder="1" applyAlignment="1" applyProtection="1">
      <alignment/>
      <protection locked="0"/>
    </xf>
    <xf numFmtId="0" fontId="2" fillId="6" borderId="13" xfId="0" applyFont="1" applyFill="1" applyBorder="1" applyAlignment="1" applyProtection="1">
      <alignment horizontal="right"/>
      <protection locked="0"/>
    </xf>
    <xf numFmtId="0" fontId="2" fillId="6" borderId="13" xfId="0" applyFont="1" applyFill="1" applyBorder="1" applyAlignment="1" applyProtection="1">
      <alignment horizontal="left"/>
      <protection locked="0"/>
    </xf>
    <xf numFmtId="0" fontId="2" fillId="6" borderId="11" xfId="0" applyFont="1" applyFill="1" applyBorder="1" applyAlignment="1" applyProtection="1">
      <alignment horizontal="right"/>
      <protection locked="0"/>
    </xf>
    <xf numFmtId="0" fontId="2" fillId="0" borderId="0" xfId="0" applyFont="1" applyBorder="1" applyAlignment="1" applyProtection="1" quotePrefix="1">
      <alignment/>
      <protection/>
    </xf>
    <xf numFmtId="4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 horizontal="center"/>
      <protection/>
    </xf>
    <xf numFmtId="1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1" fontId="2" fillId="6" borderId="13" xfId="0" applyNumberFormat="1" applyFont="1" applyFill="1" applyBorder="1" applyAlignment="1" applyProtection="1">
      <alignment horizontal="left"/>
      <protection locked="0"/>
    </xf>
    <xf numFmtId="4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51" fillId="0" borderId="0" xfId="0" applyFont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Alignment="1">
      <alignment horizontal="right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6" borderId="0" xfId="0" applyFill="1" applyAlignment="1" applyProtection="1">
      <alignment/>
      <protection locked="0"/>
    </xf>
    <xf numFmtId="0" fontId="0" fillId="0" borderId="10" xfId="0" applyFont="1" applyFill="1" applyBorder="1" applyAlignment="1">
      <alignment horizontal="left"/>
    </xf>
    <xf numFmtId="0" fontId="2" fillId="0" borderId="0" xfId="0" applyFont="1" applyFill="1" applyBorder="1" applyAlignment="1" applyProtection="1">
      <alignment horizontal="right"/>
      <protection/>
    </xf>
    <xf numFmtId="1" fontId="3" fillId="6" borderId="11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 horizontal="right"/>
    </xf>
    <xf numFmtId="0" fontId="0" fillId="0" borderId="0" xfId="0" applyAlignment="1">
      <alignment horizontal="center"/>
    </xf>
    <xf numFmtId="14" fontId="0" fillId="6" borderId="13" xfId="0" applyNumberFormat="1" applyFill="1" applyBorder="1" applyAlignment="1" applyProtection="1">
      <alignment/>
      <protection locked="0"/>
    </xf>
    <xf numFmtId="14" fontId="0" fillId="0" borderId="13" xfId="0" applyNumberFormat="1" applyBorder="1" applyAlignment="1">
      <alignment/>
    </xf>
    <xf numFmtId="0" fontId="0" fillId="0" borderId="0" xfId="0" applyFill="1" applyAlignment="1">
      <alignment/>
    </xf>
    <xf numFmtId="0" fontId="0" fillId="35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>
      <alignment horizontal="right"/>
    </xf>
    <xf numFmtId="14" fontId="51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0" xfId="0" applyFont="1" applyAlignment="1" applyProtection="1">
      <alignment horizontal="left" wrapText="1"/>
      <protection/>
    </xf>
    <xf numFmtId="0" fontId="2" fillId="0" borderId="0" xfId="0" applyFont="1" applyAlignment="1" applyProtection="1">
      <alignment horizontal="left" wrapText="1"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>
      <alignment horizontal="center" vertical="center" textRotation="180"/>
    </xf>
    <xf numFmtId="0" fontId="0" fillId="0" borderId="0" xfId="0" applyFont="1" applyFill="1" applyBorder="1" applyAlignment="1">
      <alignment horizontal="center" textRotation="180"/>
    </xf>
    <xf numFmtId="0" fontId="4" fillId="0" borderId="0" xfId="0" applyFont="1" applyBorder="1" applyAlignment="1">
      <alignment horizontal="right"/>
    </xf>
    <xf numFmtId="0" fontId="2" fillId="6" borderId="13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2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1" fontId="2" fillId="0" borderId="10" xfId="0" applyNumberFormat="1" applyFont="1" applyFill="1" applyBorder="1" applyAlignment="1" applyProtection="1">
      <alignment horizontal="right"/>
      <protection/>
    </xf>
    <xf numFmtId="1" fontId="3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88"/>
  <sheetViews>
    <sheetView showGridLines="0" showZeros="0" tabSelected="1" zoomScale="90" zoomScaleNormal="90" zoomScalePageLayoutView="0" workbookViewId="0" topLeftCell="A1">
      <selection activeCell="A2" sqref="A2"/>
    </sheetView>
  </sheetViews>
  <sheetFormatPr defaultColWidth="12.7109375" defaultRowHeight="13.5" customHeight="1"/>
  <cols>
    <col min="1" max="1" width="17.57421875" style="1" customWidth="1"/>
    <col min="2" max="7" width="6.7109375" style="1" customWidth="1"/>
    <col min="8" max="8" width="6.7109375" style="2" customWidth="1"/>
    <col min="9" max="10" width="6.7109375" style="3" customWidth="1"/>
    <col min="11" max="24" width="6.7109375" style="1" customWidth="1"/>
    <col min="25" max="31" width="12.7109375" style="1" customWidth="1"/>
    <col min="32" max="32" width="9.140625" style="1" bestFit="1" customWidth="1"/>
    <col min="33" max="33" width="8.8515625" style="1" bestFit="1" customWidth="1"/>
    <col min="34" max="36" width="5.57421875" style="1" bestFit="1" customWidth="1"/>
    <col min="37" max="37" width="5.421875" style="1" customWidth="1"/>
    <col min="38" max="50" width="5.57421875" style="1" bestFit="1" customWidth="1"/>
    <col min="51" max="16384" width="12.7109375" style="1" customWidth="1"/>
  </cols>
  <sheetData>
    <row r="1" spans="1:24" ht="16.5" customHeight="1">
      <c r="A1" s="119" t="s">
        <v>70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</row>
    <row r="2" spans="1:18" ht="13.5" customHeight="1">
      <c r="A2" s="83"/>
      <c r="R2" s="6"/>
    </row>
    <row r="3" spans="1:42" ht="13.5" customHeight="1">
      <c r="A3" s="1" t="s">
        <v>1</v>
      </c>
      <c r="B3" s="124"/>
      <c r="C3" s="124"/>
      <c r="D3" s="124"/>
      <c r="E3" s="124"/>
      <c r="G3" s="57" t="s">
        <v>48</v>
      </c>
      <c r="H3" s="89">
        <v>1971</v>
      </c>
      <c r="J3" s="1"/>
      <c r="K3" s="55"/>
      <c r="L3" s="81" t="s">
        <v>65</v>
      </c>
      <c r="M3" s="77" t="s">
        <v>90</v>
      </c>
      <c r="N3" s="78">
        <v>2011</v>
      </c>
      <c r="R3" s="82"/>
      <c r="AF3" s="13"/>
      <c r="AG3" s="13"/>
      <c r="AH3" s="14"/>
      <c r="AI3" s="13"/>
      <c r="AJ3" s="13"/>
      <c r="AK3" s="13"/>
      <c r="AL3" s="13"/>
      <c r="AM3" s="13"/>
      <c r="AN3" s="13"/>
      <c r="AO3" s="13"/>
      <c r="AP3" s="13"/>
    </row>
    <row r="4" spans="2:42" ht="13.5" customHeight="1">
      <c r="B4" s="88"/>
      <c r="C4" s="12"/>
      <c r="D4" s="12"/>
      <c r="E4" s="84"/>
      <c r="F4" s="6"/>
      <c r="G4" s="85"/>
      <c r="H4" s="87"/>
      <c r="I4" s="86"/>
      <c r="J4" s="6"/>
      <c r="K4" s="55"/>
      <c r="L4" s="81"/>
      <c r="M4" s="105"/>
      <c r="N4" s="12"/>
      <c r="O4" s="6"/>
      <c r="R4" s="82"/>
      <c r="AF4" s="13"/>
      <c r="AG4" s="13"/>
      <c r="AH4" s="14"/>
      <c r="AI4" s="13"/>
      <c r="AJ4" s="13"/>
      <c r="AK4" s="13"/>
      <c r="AL4" s="13"/>
      <c r="AM4" s="13"/>
      <c r="AN4" s="13"/>
      <c r="AO4" s="13"/>
      <c r="AP4" s="13"/>
    </row>
    <row r="5" spans="1:42" ht="13.5" customHeight="1">
      <c r="A5" s="1" t="s">
        <v>63</v>
      </c>
      <c r="B5" s="124"/>
      <c r="C5" s="124"/>
      <c r="D5" s="124"/>
      <c r="E5" s="124"/>
      <c r="F5" s="6"/>
      <c r="G5" s="85" t="s">
        <v>64</v>
      </c>
      <c r="H5" s="76" t="s">
        <v>87</v>
      </c>
      <c r="I5" s="86"/>
      <c r="J5" s="6"/>
      <c r="K5" s="55"/>
      <c r="L5" s="81"/>
      <c r="M5" s="105"/>
      <c r="N5" s="12"/>
      <c r="O5" s="6"/>
      <c r="R5" s="82"/>
      <c r="AF5" s="13"/>
      <c r="AG5" s="13"/>
      <c r="AH5" s="14"/>
      <c r="AI5" s="13"/>
      <c r="AJ5" s="13"/>
      <c r="AK5" s="13"/>
      <c r="AL5" s="13"/>
      <c r="AM5" s="13"/>
      <c r="AN5" s="13"/>
      <c r="AO5" s="13"/>
      <c r="AP5" s="13"/>
    </row>
    <row r="6" spans="1:42" ht="13.5" customHeight="1">
      <c r="A6" s="6"/>
      <c r="B6" s="88"/>
      <c r="C6" s="88"/>
      <c r="D6" s="88"/>
      <c r="E6" s="88"/>
      <c r="F6" s="6"/>
      <c r="G6" s="85"/>
      <c r="H6" s="87"/>
      <c r="I6" s="86"/>
      <c r="J6" s="6"/>
      <c r="K6" s="55"/>
      <c r="L6" s="81"/>
      <c r="M6" s="105"/>
      <c r="N6" s="12"/>
      <c r="O6" s="6"/>
      <c r="R6" s="82"/>
      <c r="AF6" s="13"/>
      <c r="AG6" s="13"/>
      <c r="AH6" s="14"/>
      <c r="AI6" s="13"/>
      <c r="AJ6" s="13"/>
      <c r="AK6" s="13"/>
      <c r="AL6" s="13"/>
      <c r="AM6" s="13"/>
      <c r="AN6" s="13"/>
      <c r="AO6" s="13"/>
      <c r="AP6" s="13"/>
    </row>
    <row r="7" spans="1:42" ht="13.5" customHeight="1">
      <c r="A7" s="127" t="s">
        <v>91</v>
      </c>
      <c r="B7" s="128">
        <v>0</v>
      </c>
      <c r="C7" s="126">
        <v>1</v>
      </c>
      <c r="D7" s="126">
        <v>2</v>
      </c>
      <c r="E7" s="126">
        <v>3</v>
      </c>
      <c r="F7" s="126">
        <v>4</v>
      </c>
      <c r="G7" s="126">
        <v>5</v>
      </c>
      <c r="H7" s="126">
        <v>6</v>
      </c>
      <c r="I7" s="126">
        <v>7</v>
      </c>
      <c r="J7" s="126">
        <v>8</v>
      </c>
      <c r="K7" s="126">
        <v>9</v>
      </c>
      <c r="L7" s="126">
        <v>10</v>
      </c>
      <c r="M7" s="126">
        <v>11</v>
      </c>
      <c r="N7" s="126">
        <v>12</v>
      </c>
      <c r="O7" s="126">
        <v>13</v>
      </c>
      <c r="P7" s="126">
        <v>14</v>
      </c>
      <c r="Q7" s="126">
        <v>15</v>
      </c>
      <c r="R7" s="126">
        <v>16</v>
      </c>
      <c r="S7" s="126">
        <v>17</v>
      </c>
      <c r="T7" s="126">
        <v>18</v>
      </c>
      <c r="U7" s="126">
        <v>19</v>
      </c>
      <c r="V7" s="126">
        <v>20</v>
      </c>
      <c r="W7" s="126">
        <v>21</v>
      </c>
      <c r="AF7" s="4"/>
      <c r="AG7" s="4"/>
      <c r="AH7" s="80"/>
      <c r="AI7" s="4"/>
      <c r="AJ7" s="4"/>
      <c r="AK7" s="4"/>
      <c r="AL7" s="4"/>
      <c r="AM7" s="4"/>
      <c r="AN7" s="4"/>
      <c r="AO7" s="4"/>
      <c r="AP7" s="4"/>
    </row>
    <row r="8" spans="1:50" s="31" customFormat="1" ht="13.5" customHeight="1">
      <c r="A8" s="30" t="s">
        <v>3</v>
      </c>
      <c r="B8" s="36" t="s">
        <v>30</v>
      </c>
      <c r="C8" s="9" t="str">
        <f>C71</f>
        <v>WI11</v>
      </c>
      <c r="D8" s="9" t="str">
        <f aca="true" t="shared" si="0" ref="D8:W8">D71</f>
        <v>SP11</v>
      </c>
      <c r="E8" s="9" t="str">
        <f t="shared" si="0"/>
        <v>SU11</v>
      </c>
      <c r="F8" s="35" t="str">
        <f t="shared" si="0"/>
        <v>FA11</v>
      </c>
      <c r="G8" s="35" t="str">
        <f t="shared" si="0"/>
        <v>WI12</v>
      </c>
      <c r="H8" s="35" t="str">
        <f t="shared" si="0"/>
        <v>SP12</v>
      </c>
      <c r="I8" s="9" t="str">
        <f t="shared" si="0"/>
        <v>SU12</v>
      </c>
      <c r="J8" s="9" t="str">
        <f t="shared" si="0"/>
        <v>FA12</v>
      </c>
      <c r="K8" s="9" t="str">
        <f t="shared" si="0"/>
        <v>WI13</v>
      </c>
      <c r="L8" s="35" t="str">
        <f t="shared" si="0"/>
        <v>SP13</v>
      </c>
      <c r="M8" s="35" t="str">
        <f t="shared" si="0"/>
        <v>SU13</v>
      </c>
      <c r="N8" s="35" t="str">
        <f t="shared" si="0"/>
        <v>FA13</v>
      </c>
      <c r="O8" s="9" t="str">
        <f t="shared" si="0"/>
        <v>WI14</v>
      </c>
      <c r="P8" s="9" t="str">
        <f t="shared" si="0"/>
        <v>SP14</v>
      </c>
      <c r="Q8" s="9" t="str">
        <f t="shared" si="0"/>
        <v>SU14</v>
      </c>
      <c r="R8" s="35" t="str">
        <f t="shared" si="0"/>
        <v>FA14</v>
      </c>
      <c r="S8" s="35" t="str">
        <f t="shared" si="0"/>
        <v>WI15</v>
      </c>
      <c r="T8" s="35" t="str">
        <f t="shared" si="0"/>
        <v>SP15</v>
      </c>
      <c r="U8" s="9" t="str">
        <f t="shared" si="0"/>
        <v>SU15</v>
      </c>
      <c r="V8" s="9" t="str">
        <f t="shared" si="0"/>
        <v>FA15</v>
      </c>
      <c r="W8" s="9" t="str">
        <f t="shared" si="0"/>
        <v>WI16</v>
      </c>
      <c r="X8" s="10"/>
      <c r="AE8" s="32"/>
      <c r="AF8" s="33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</row>
    <row r="9" spans="1:50" ht="13.5" customHeight="1">
      <c r="A9" s="24" t="s">
        <v>41</v>
      </c>
      <c r="B9" s="46" t="s">
        <v>32</v>
      </c>
      <c r="C9" s="26" t="str">
        <f>C74</f>
        <v>10-11</v>
      </c>
      <c r="D9" s="26" t="str">
        <f aca="true" t="shared" si="1" ref="D9:W9">D74</f>
        <v>10-11</v>
      </c>
      <c r="E9" s="26" t="str">
        <f t="shared" si="1"/>
        <v>11-12</v>
      </c>
      <c r="F9" s="26" t="str">
        <f t="shared" si="1"/>
        <v>11-12</v>
      </c>
      <c r="G9" s="26" t="str">
        <f t="shared" si="1"/>
        <v>11-12</v>
      </c>
      <c r="H9" s="26" t="str">
        <f t="shared" si="1"/>
        <v>11-12</v>
      </c>
      <c r="I9" s="26" t="str">
        <f t="shared" si="1"/>
        <v>12-13</v>
      </c>
      <c r="J9" s="26" t="str">
        <f t="shared" si="1"/>
        <v>12-13</v>
      </c>
      <c r="K9" s="26" t="str">
        <f t="shared" si="1"/>
        <v>12-13</v>
      </c>
      <c r="L9" s="26" t="str">
        <f t="shared" si="1"/>
        <v>12-13</v>
      </c>
      <c r="M9" s="26" t="str">
        <f t="shared" si="1"/>
        <v>13-14</v>
      </c>
      <c r="N9" s="26" t="str">
        <f t="shared" si="1"/>
        <v>13-14</v>
      </c>
      <c r="O9" s="26" t="str">
        <f t="shared" si="1"/>
        <v>13-14</v>
      </c>
      <c r="P9" s="26" t="str">
        <f t="shared" si="1"/>
        <v>13-14</v>
      </c>
      <c r="Q9" s="26" t="str">
        <f t="shared" si="1"/>
        <v>14-15</v>
      </c>
      <c r="R9" s="26" t="str">
        <f t="shared" si="1"/>
        <v>14-15</v>
      </c>
      <c r="S9" s="26" t="str">
        <f t="shared" si="1"/>
        <v>14-15</v>
      </c>
      <c r="T9" s="26" t="str">
        <f t="shared" si="1"/>
        <v>14-15</v>
      </c>
      <c r="U9" s="26" t="str">
        <f t="shared" si="1"/>
        <v>15-16</v>
      </c>
      <c r="V9" s="26" t="str">
        <f t="shared" si="1"/>
        <v>15-16</v>
      </c>
      <c r="W9" s="26" t="str">
        <f t="shared" si="1"/>
        <v>15-16</v>
      </c>
      <c r="X9" s="10"/>
      <c r="AE9" s="4"/>
      <c r="AF9" s="15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</row>
    <row r="10" spans="1:50" ht="13.5" customHeight="1">
      <c r="A10" s="25" t="s">
        <v>50</v>
      </c>
      <c r="B10" s="47" t="s">
        <v>32</v>
      </c>
      <c r="C10" s="26" t="str">
        <f>C76</f>
        <v>IND</v>
      </c>
      <c r="D10" s="26" t="str">
        <f aca="true" t="shared" si="2" ref="D10:W10">D76</f>
        <v>IND</v>
      </c>
      <c r="E10" s="26" t="str">
        <f t="shared" si="2"/>
        <v>IND</v>
      </c>
      <c r="F10" s="26" t="str">
        <f t="shared" si="2"/>
        <v>IND</v>
      </c>
      <c r="G10" s="26" t="str">
        <f t="shared" si="2"/>
        <v>IND</v>
      </c>
      <c r="H10" s="26" t="str">
        <f t="shared" si="2"/>
        <v>IND</v>
      </c>
      <c r="I10" s="26" t="str">
        <f t="shared" si="2"/>
        <v>IND</v>
      </c>
      <c r="J10" s="26" t="str">
        <f t="shared" si="2"/>
        <v>IND</v>
      </c>
      <c r="K10" s="26" t="str">
        <f t="shared" si="2"/>
        <v>IND</v>
      </c>
      <c r="L10" s="26" t="str">
        <f t="shared" si="2"/>
        <v>IND</v>
      </c>
      <c r="M10" s="26" t="str">
        <f t="shared" si="2"/>
        <v>IND</v>
      </c>
      <c r="N10" s="26" t="str">
        <f t="shared" si="2"/>
        <v>IND</v>
      </c>
      <c r="O10" s="26" t="str">
        <f t="shared" si="2"/>
        <v>IND</v>
      </c>
      <c r="P10" s="26" t="str">
        <f t="shared" si="2"/>
        <v>IND</v>
      </c>
      <c r="Q10" s="26" t="str">
        <f t="shared" si="2"/>
        <v>IND</v>
      </c>
      <c r="R10" s="26" t="str">
        <f t="shared" si="2"/>
        <v>IND</v>
      </c>
      <c r="S10" s="26" t="str">
        <f t="shared" si="2"/>
        <v>IND</v>
      </c>
      <c r="T10" s="26" t="str">
        <f t="shared" si="2"/>
        <v>IND</v>
      </c>
      <c r="U10" s="26" t="str">
        <f t="shared" si="2"/>
        <v>IND</v>
      </c>
      <c r="V10" s="26" t="str">
        <f t="shared" si="2"/>
        <v>IND</v>
      </c>
      <c r="W10" s="26" t="str">
        <f t="shared" si="2"/>
        <v>IND</v>
      </c>
      <c r="X10" s="9" t="s">
        <v>0</v>
      </c>
      <c r="AE10" s="4"/>
      <c r="AF10" s="15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</row>
    <row r="11" spans="1:50" ht="13.5" customHeight="1">
      <c r="A11" s="25" t="s">
        <v>29</v>
      </c>
      <c r="B11" s="46" t="s">
        <v>32</v>
      </c>
      <c r="C11" s="43">
        <v>12</v>
      </c>
      <c r="D11" s="43">
        <v>12</v>
      </c>
      <c r="E11" s="43">
        <v>12</v>
      </c>
      <c r="F11" s="43">
        <v>12</v>
      </c>
      <c r="G11" s="43">
        <v>12</v>
      </c>
      <c r="H11" s="43">
        <v>12</v>
      </c>
      <c r="I11" s="43">
        <v>12</v>
      </c>
      <c r="J11" s="43">
        <v>12</v>
      </c>
      <c r="K11" s="43">
        <v>12</v>
      </c>
      <c r="L11" s="43">
        <v>12</v>
      </c>
      <c r="M11" s="43">
        <v>12</v>
      </c>
      <c r="N11" s="43">
        <v>12</v>
      </c>
      <c r="O11" s="43">
        <v>12</v>
      </c>
      <c r="P11" s="43">
        <v>12</v>
      </c>
      <c r="Q11" s="43">
        <v>12</v>
      </c>
      <c r="R11" s="43">
        <v>12</v>
      </c>
      <c r="S11" s="43"/>
      <c r="T11" s="43">
        <v>0</v>
      </c>
      <c r="U11" s="43">
        <v>0</v>
      </c>
      <c r="V11" s="43">
        <v>0</v>
      </c>
      <c r="W11" s="43">
        <v>0</v>
      </c>
      <c r="X11" s="37">
        <f aca="true" t="shared" si="3" ref="X11:X30">SUM(C11:W11)</f>
        <v>192</v>
      </c>
      <c r="AE11" s="4"/>
      <c r="AF11" s="15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</row>
    <row r="12" spans="1:50" ht="13.5" customHeight="1">
      <c r="A12" s="62" t="s">
        <v>82</v>
      </c>
      <c r="B12" s="79">
        <v>0</v>
      </c>
      <c r="C12" s="43">
        <v>12</v>
      </c>
      <c r="D12" s="43">
        <v>12</v>
      </c>
      <c r="E12" s="43">
        <v>12</v>
      </c>
      <c r="F12" s="43">
        <v>12</v>
      </c>
      <c r="G12" s="43">
        <v>12</v>
      </c>
      <c r="H12" s="43">
        <v>12</v>
      </c>
      <c r="I12" s="43">
        <v>12</v>
      </c>
      <c r="J12" s="43">
        <v>12</v>
      </c>
      <c r="K12" s="43">
        <v>12</v>
      </c>
      <c r="L12" s="43">
        <v>12</v>
      </c>
      <c r="M12" s="43">
        <v>12</v>
      </c>
      <c r="N12" s="43">
        <v>12</v>
      </c>
      <c r="O12" s="43">
        <v>12</v>
      </c>
      <c r="P12" s="43">
        <v>12</v>
      </c>
      <c r="Q12" s="43">
        <v>12</v>
      </c>
      <c r="R12" s="43">
        <v>12</v>
      </c>
      <c r="S12" s="43"/>
      <c r="T12" s="43">
        <v>0</v>
      </c>
      <c r="U12" s="43">
        <v>0</v>
      </c>
      <c r="V12" s="43">
        <v>0</v>
      </c>
      <c r="W12" s="43">
        <v>0</v>
      </c>
      <c r="X12" s="37">
        <f>SUM(B12:W12)</f>
        <v>192</v>
      </c>
      <c r="AE12" s="4"/>
      <c r="AF12" s="15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</row>
    <row r="13" spans="1:50" ht="13.5" customHeight="1">
      <c r="A13" s="62" t="s">
        <v>83</v>
      </c>
      <c r="B13" s="59">
        <f>SUM($B$12:B12)</f>
        <v>0</v>
      </c>
      <c r="C13" s="59">
        <f>SUM($B$12:C12)</f>
        <v>12</v>
      </c>
      <c r="D13" s="59">
        <f>SUM($B$12:D12)</f>
        <v>24</v>
      </c>
      <c r="E13" s="59">
        <f>SUM($B$12:E12)</f>
        <v>36</v>
      </c>
      <c r="F13" s="59">
        <f>SUM($B$12:F12)</f>
        <v>48</v>
      </c>
      <c r="G13" s="59">
        <f>SUM($B$12:G12)</f>
        <v>60</v>
      </c>
      <c r="H13" s="59">
        <f>SUM($B$12:H12)</f>
        <v>72</v>
      </c>
      <c r="I13" s="59">
        <f>SUM($B$12:I12)</f>
        <v>84</v>
      </c>
      <c r="J13" s="59">
        <f>SUM($B$12:J12)</f>
        <v>96</v>
      </c>
      <c r="K13" s="59">
        <f>SUM($B$12:K12)</f>
        <v>108</v>
      </c>
      <c r="L13" s="59">
        <f>SUM($B$12:L12)</f>
        <v>120</v>
      </c>
      <c r="M13" s="59">
        <f>SUM($B$12:M12)</f>
        <v>132</v>
      </c>
      <c r="N13" s="59">
        <f>SUM($B$12:N12)</f>
        <v>144</v>
      </c>
      <c r="O13" s="59">
        <f>SUM($B$12:O12)</f>
        <v>156</v>
      </c>
      <c r="P13" s="59">
        <f>SUM($B$12:P12)</f>
        <v>168</v>
      </c>
      <c r="Q13" s="59">
        <f>SUM($B$12:Q12)</f>
        <v>180</v>
      </c>
      <c r="R13" s="59">
        <f>SUM($B$12:R12)</f>
        <v>192</v>
      </c>
      <c r="S13" s="59">
        <f>SUM($B$12:S12)</f>
        <v>192</v>
      </c>
      <c r="T13" s="59">
        <f>SUM($B$12:T12)</f>
        <v>192</v>
      </c>
      <c r="U13" s="59">
        <f>SUM($B$12:U12)</f>
        <v>192</v>
      </c>
      <c r="V13" s="59">
        <f>SUM($B$12:V12)</f>
        <v>192</v>
      </c>
      <c r="W13" s="59">
        <f>SUM($B$12:W12)</f>
        <v>192</v>
      </c>
      <c r="X13" s="58" t="s">
        <v>32</v>
      </c>
      <c r="AE13" s="4"/>
      <c r="AF13" s="15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</row>
    <row r="14" spans="1:50" ht="13.5" customHeight="1">
      <c r="A14" s="25" t="s">
        <v>4</v>
      </c>
      <c r="B14" s="46" t="s">
        <v>32</v>
      </c>
      <c r="C14" s="28">
        <f>C80</f>
        <v>1</v>
      </c>
      <c r="D14" s="28">
        <f aca="true" t="shared" si="4" ref="D14:W14">D80</f>
        <v>1</v>
      </c>
      <c r="E14" s="28">
        <f t="shared" si="4"/>
        <v>1</v>
      </c>
      <c r="F14" s="28">
        <f t="shared" si="4"/>
        <v>2</v>
      </c>
      <c r="G14" s="28">
        <f t="shared" si="4"/>
        <v>2</v>
      </c>
      <c r="H14" s="28">
        <f t="shared" si="4"/>
        <v>2</v>
      </c>
      <c r="I14" s="28">
        <f t="shared" si="4"/>
        <v>2</v>
      </c>
      <c r="J14" s="28">
        <f t="shared" si="4"/>
        <v>2</v>
      </c>
      <c r="K14" s="28">
        <f t="shared" si="4"/>
        <v>3</v>
      </c>
      <c r="L14" s="28">
        <f t="shared" si="4"/>
        <v>3</v>
      </c>
      <c r="M14" s="28">
        <f t="shared" si="4"/>
        <v>3</v>
      </c>
      <c r="N14" s="28">
        <f t="shared" si="4"/>
        <v>3</v>
      </c>
      <c r="O14" s="28">
        <f t="shared" si="4"/>
        <v>4</v>
      </c>
      <c r="P14" s="28">
        <f t="shared" si="4"/>
        <v>4</v>
      </c>
      <c r="Q14" s="28">
        <f t="shared" si="4"/>
        <v>4</v>
      </c>
      <c r="R14" s="28">
        <f t="shared" si="4"/>
        <v>4</v>
      </c>
      <c r="S14" s="28">
        <f t="shared" si="4"/>
        <v>4</v>
      </c>
      <c r="T14" s="28">
        <f t="shared" si="4"/>
        <v>4</v>
      </c>
      <c r="U14" s="28">
        <f t="shared" si="4"/>
        <v>4</v>
      </c>
      <c r="V14" s="28">
        <f t="shared" si="4"/>
        <v>4</v>
      </c>
      <c r="W14" s="28">
        <f t="shared" si="4"/>
        <v>4</v>
      </c>
      <c r="X14" s="58" t="s">
        <v>32</v>
      </c>
      <c r="AE14" s="4"/>
      <c r="AF14" s="15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</row>
    <row r="15" spans="1:50" ht="13.5" customHeight="1">
      <c r="A15" s="25" t="s">
        <v>33</v>
      </c>
      <c r="B15" s="47" t="s">
        <v>32</v>
      </c>
      <c r="C15" s="42">
        <v>518</v>
      </c>
      <c r="D15" s="42">
        <v>518</v>
      </c>
      <c r="E15" s="42">
        <v>518</v>
      </c>
      <c r="F15" s="42">
        <v>533</v>
      </c>
      <c r="G15" s="42">
        <v>533</v>
      </c>
      <c r="H15" s="42">
        <v>533</v>
      </c>
      <c r="I15" s="42">
        <v>533</v>
      </c>
      <c r="J15" s="42">
        <v>549</v>
      </c>
      <c r="K15" s="42">
        <v>549</v>
      </c>
      <c r="L15" s="42">
        <v>549</v>
      </c>
      <c r="M15" s="42">
        <v>549</v>
      </c>
      <c r="N15" s="42">
        <v>565</v>
      </c>
      <c r="O15" s="42">
        <v>565</v>
      </c>
      <c r="P15" s="42">
        <v>565</v>
      </c>
      <c r="Q15" s="42">
        <v>565</v>
      </c>
      <c r="R15" s="42">
        <v>582</v>
      </c>
      <c r="S15" s="42">
        <v>582</v>
      </c>
      <c r="T15" s="42">
        <v>582</v>
      </c>
      <c r="U15" s="42">
        <v>585</v>
      </c>
      <c r="V15" s="42"/>
      <c r="W15" s="42"/>
      <c r="X15" s="58" t="s">
        <v>32</v>
      </c>
      <c r="AE15" s="4"/>
      <c r="AF15" s="15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</row>
    <row r="16" spans="1:50" ht="13.5" customHeight="1">
      <c r="A16" s="25" t="s">
        <v>23</v>
      </c>
      <c r="B16" s="46" t="s">
        <v>32</v>
      </c>
      <c r="C16" s="29">
        <f>C11*C15</f>
        <v>6216</v>
      </c>
      <c r="D16" s="29">
        <f aca="true" t="shared" si="5" ref="D16:W16">D11*D15</f>
        <v>6216</v>
      </c>
      <c r="E16" s="29">
        <f t="shared" si="5"/>
        <v>6216</v>
      </c>
      <c r="F16" s="29">
        <f t="shared" si="5"/>
        <v>6396</v>
      </c>
      <c r="G16" s="29">
        <f t="shared" si="5"/>
        <v>6396</v>
      </c>
      <c r="H16" s="29">
        <f t="shared" si="5"/>
        <v>6396</v>
      </c>
      <c r="I16" s="29">
        <f t="shared" si="5"/>
        <v>6396</v>
      </c>
      <c r="J16" s="29">
        <f t="shared" si="5"/>
        <v>6588</v>
      </c>
      <c r="K16" s="29">
        <f t="shared" si="5"/>
        <v>6588</v>
      </c>
      <c r="L16" s="29">
        <f t="shared" si="5"/>
        <v>6588</v>
      </c>
      <c r="M16" s="29">
        <f t="shared" si="5"/>
        <v>6588</v>
      </c>
      <c r="N16" s="29">
        <f t="shared" si="5"/>
        <v>6780</v>
      </c>
      <c r="O16" s="29">
        <f t="shared" si="5"/>
        <v>6780</v>
      </c>
      <c r="P16" s="29">
        <f t="shared" si="5"/>
        <v>6780</v>
      </c>
      <c r="Q16" s="29">
        <f t="shared" si="5"/>
        <v>6780</v>
      </c>
      <c r="R16" s="29">
        <f t="shared" si="5"/>
        <v>6984</v>
      </c>
      <c r="S16" s="29">
        <f t="shared" si="5"/>
        <v>0</v>
      </c>
      <c r="T16" s="29">
        <f t="shared" si="5"/>
        <v>0</v>
      </c>
      <c r="U16" s="29">
        <f t="shared" si="5"/>
        <v>0</v>
      </c>
      <c r="V16" s="29">
        <f t="shared" si="5"/>
        <v>0</v>
      </c>
      <c r="W16" s="29">
        <f t="shared" si="5"/>
        <v>0</v>
      </c>
      <c r="X16" s="37">
        <f t="shared" si="3"/>
        <v>104688</v>
      </c>
      <c r="AE16" s="4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4"/>
      <c r="AR16" s="4"/>
      <c r="AS16" s="4"/>
      <c r="AT16" s="4"/>
      <c r="AU16" s="4"/>
      <c r="AV16" s="4"/>
      <c r="AW16" s="4"/>
      <c r="AX16" s="4"/>
    </row>
    <row r="17" spans="1:50" ht="13.5" customHeight="1">
      <c r="A17" s="25" t="s">
        <v>34</v>
      </c>
      <c r="B17" s="46" t="s">
        <v>32</v>
      </c>
      <c r="C17" s="45"/>
      <c r="D17" s="43"/>
      <c r="E17" s="43"/>
      <c r="F17" s="43"/>
      <c r="G17" s="43"/>
      <c r="H17" s="43"/>
      <c r="I17" s="42"/>
      <c r="J17" s="42"/>
      <c r="K17" s="42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37">
        <f t="shared" si="3"/>
        <v>0</v>
      </c>
      <c r="AE17" s="4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</row>
    <row r="18" spans="1:50" ht="13.5" customHeight="1">
      <c r="A18" s="25" t="s">
        <v>44</v>
      </c>
      <c r="B18" s="47" t="s">
        <v>32</v>
      </c>
      <c r="C18" s="45"/>
      <c r="D18" s="43"/>
      <c r="E18" s="43"/>
      <c r="F18" s="43"/>
      <c r="G18" s="43"/>
      <c r="H18" s="43"/>
      <c r="I18" s="42"/>
      <c r="J18" s="42"/>
      <c r="K18" s="42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37">
        <f t="shared" si="3"/>
        <v>0</v>
      </c>
      <c r="AE18" s="4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</row>
    <row r="19" spans="1:42" ht="13.5" customHeight="1">
      <c r="A19" s="61" t="s">
        <v>25</v>
      </c>
      <c r="B19" s="46" t="s">
        <v>32</v>
      </c>
      <c r="C19" s="45">
        <v>1850</v>
      </c>
      <c r="D19" s="45">
        <v>1850</v>
      </c>
      <c r="E19" s="45">
        <v>1850</v>
      </c>
      <c r="F19" s="45">
        <v>1850</v>
      </c>
      <c r="G19" s="45">
        <v>1850</v>
      </c>
      <c r="H19" s="45">
        <v>1850</v>
      </c>
      <c r="I19" s="45">
        <v>1850</v>
      </c>
      <c r="J19" s="45">
        <v>1850</v>
      </c>
      <c r="K19" s="45">
        <v>1850</v>
      </c>
      <c r="L19" s="45">
        <v>1850</v>
      </c>
      <c r="M19" s="45">
        <v>1850</v>
      </c>
      <c r="N19" s="45">
        <v>1850</v>
      </c>
      <c r="O19" s="45">
        <v>1850</v>
      </c>
      <c r="P19" s="45">
        <v>1850</v>
      </c>
      <c r="Q19" s="45">
        <v>1850</v>
      </c>
      <c r="R19" s="45">
        <v>1850</v>
      </c>
      <c r="S19" s="45"/>
      <c r="T19" s="45"/>
      <c r="U19" s="45"/>
      <c r="V19" s="45"/>
      <c r="W19" s="45"/>
      <c r="X19" s="37">
        <f t="shared" si="3"/>
        <v>29600</v>
      </c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</row>
    <row r="20" spans="1:42" ht="13.5" customHeight="1">
      <c r="A20" s="61" t="s">
        <v>40</v>
      </c>
      <c r="B20" s="46" t="s">
        <v>32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37">
        <f t="shared" si="3"/>
        <v>0</v>
      </c>
      <c r="AF20" s="17"/>
      <c r="AG20" s="116"/>
      <c r="AH20" s="116"/>
      <c r="AI20" s="116"/>
      <c r="AJ20" s="116"/>
      <c r="AK20" s="116"/>
      <c r="AL20" s="18"/>
      <c r="AM20" s="18"/>
      <c r="AN20" s="17"/>
      <c r="AO20" s="17"/>
      <c r="AP20" s="17"/>
    </row>
    <row r="21" spans="1:42" ht="13.5" customHeight="1">
      <c r="A21" s="61" t="s">
        <v>26</v>
      </c>
      <c r="B21" s="46" t="s">
        <v>32</v>
      </c>
      <c r="C21" s="45"/>
      <c r="D21" s="45"/>
      <c r="E21" s="45"/>
      <c r="F21" s="45"/>
      <c r="G21" s="45"/>
      <c r="H21" s="45"/>
      <c r="I21" s="42"/>
      <c r="J21" s="42"/>
      <c r="K21" s="42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37">
        <f t="shared" si="3"/>
        <v>0</v>
      </c>
      <c r="AF21" s="17"/>
      <c r="AG21" s="114"/>
      <c r="AH21" s="114"/>
      <c r="AI21" s="114"/>
      <c r="AJ21" s="114"/>
      <c r="AK21" s="20"/>
      <c r="AL21" s="17"/>
      <c r="AM21" s="17"/>
      <c r="AN21" s="21"/>
      <c r="AO21" s="18"/>
      <c r="AP21" s="18"/>
    </row>
    <row r="22" spans="1:42" ht="13.5" customHeight="1">
      <c r="A22" s="61" t="s">
        <v>31</v>
      </c>
      <c r="B22" s="46" t="s">
        <v>32</v>
      </c>
      <c r="C22" s="45"/>
      <c r="D22" s="45"/>
      <c r="E22" s="45"/>
      <c r="F22" s="45"/>
      <c r="G22" s="45"/>
      <c r="H22" s="45"/>
      <c r="I22" s="42"/>
      <c r="J22" s="42"/>
      <c r="K22" s="42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37">
        <f t="shared" si="3"/>
        <v>0</v>
      </c>
      <c r="AF22" s="17"/>
      <c r="AG22" s="19"/>
      <c r="AH22" s="19"/>
      <c r="AI22" s="19"/>
      <c r="AJ22" s="19"/>
      <c r="AK22" s="20"/>
      <c r="AL22" s="17"/>
      <c r="AM22" s="17"/>
      <c r="AN22" s="21"/>
      <c r="AO22" s="18"/>
      <c r="AP22" s="18"/>
    </row>
    <row r="23" spans="1:42" ht="13.5" customHeight="1">
      <c r="A23" s="61" t="s">
        <v>27</v>
      </c>
      <c r="B23" s="46" t="s">
        <v>32</v>
      </c>
      <c r="C23" s="45"/>
      <c r="D23" s="45"/>
      <c r="E23" s="45"/>
      <c r="F23" s="45"/>
      <c r="G23" s="45"/>
      <c r="H23" s="45"/>
      <c r="I23" s="42"/>
      <c r="J23" s="42"/>
      <c r="K23" s="42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37">
        <f t="shared" si="3"/>
        <v>0</v>
      </c>
      <c r="AF23" s="17"/>
      <c r="AG23" s="19"/>
      <c r="AH23" s="19"/>
      <c r="AI23" s="19"/>
      <c r="AJ23" s="19"/>
      <c r="AK23" s="22"/>
      <c r="AL23" s="17"/>
      <c r="AM23" s="17"/>
      <c r="AN23" s="121"/>
      <c r="AO23" s="17"/>
      <c r="AP23" s="18"/>
    </row>
    <row r="24" spans="1:42" ht="13.5" customHeight="1">
      <c r="A24" s="61" t="s">
        <v>28</v>
      </c>
      <c r="B24" s="79">
        <v>0</v>
      </c>
      <c r="C24" s="43">
        <v>1167</v>
      </c>
      <c r="D24" s="43">
        <v>1167</v>
      </c>
      <c r="E24" s="43">
        <v>1166</v>
      </c>
      <c r="F24" s="45">
        <v>1500</v>
      </c>
      <c r="G24" s="45">
        <v>1500</v>
      </c>
      <c r="H24" s="45">
        <v>1500</v>
      </c>
      <c r="I24" s="42">
        <v>1500</v>
      </c>
      <c r="J24" s="42">
        <v>1500</v>
      </c>
      <c r="K24" s="42">
        <v>1500</v>
      </c>
      <c r="L24" s="45">
        <v>1834</v>
      </c>
      <c r="M24" s="45">
        <v>1833</v>
      </c>
      <c r="N24" s="45">
        <v>1833</v>
      </c>
      <c r="O24" s="45">
        <v>1667</v>
      </c>
      <c r="P24" s="45">
        <v>1667</v>
      </c>
      <c r="Q24" s="45">
        <v>1666</v>
      </c>
      <c r="R24" s="45"/>
      <c r="S24" s="45"/>
      <c r="T24" s="45"/>
      <c r="U24" s="45"/>
      <c r="V24" s="45"/>
      <c r="W24" s="45"/>
      <c r="X24" s="37">
        <f>SUM(B24:W24)</f>
        <v>23000</v>
      </c>
      <c r="AF24" s="17"/>
      <c r="AG24" s="114"/>
      <c r="AH24" s="114"/>
      <c r="AI24" s="114"/>
      <c r="AJ24" s="114"/>
      <c r="AK24" s="22"/>
      <c r="AL24" s="17"/>
      <c r="AM24" s="17"/>
      <c r="AN24" s="121"/>
      <c r="AO24" s="17"/>
      <c r="AP24" s="18"/>
    </row>
    <row r="25" spans="1:42" ht="13.5" customHeight="1">
      <c r="A25" s="61" t="s">
        <v>38</v>
      </c>
      <c r="B25" s="79">
        <v>0</v>
      </c>
      <c r="C25" s="45">
        <v>2000</v>
      </c>
      <c r="D25" s="45">
        <v>2000</v>
      </c>
      <c r="E25" s="45">
        <v>2000</v>
      </c>
      <c r="F25" s="45">
        <v>2000</v>
      </c>
      <c r="G25" s="45">
        <v>2000</v>
      </c>
      <c r="H25" s="45">
        <v>2000</v>
      </c>
      <c r="I25" s="42">
        <v>2000</v>
      </c>
      <c r="J25" s="42">
        <v>2000</v>
      </c>
      <c r="K25" s="42">
        <v>2000</v>
      </c>
      <c r="L25" s="45">
        <v>2334</v>
      </c>
      <c r="M25" s="45">
        <v>2333</v>
      </c>
      <c r="N25" s="45">
        <v>2333</v>
      </c>
      <c r="O25" s="45">
        <v>2500</v>
      </c>
      <c r="P25" s="45">
        <v>2500</v>
      </c>
      <c r="Q25" s="45">
        <v>2500</v>
      </c>
      <c r="R25" s="45">
        <v>2000</v>
      </c>
      <c r="S25" s="45"/>
      <c r="T25" s="45"/>
      <c r="U25" s="45"/>
      <c r="V25" s="45"/>
      <c r="W25" s="45"/>
      <c r="X25" s="37">
        <f>SUM(B25:W25)</f>
        <v>34500</v>
      </c>
      <c r="AF25" s="17"/>
      <c r="AG25" s="114"/>
      <c r="AH25" s="114"/>
      <c r="AI25" s="114"/>
      <c r="AJ25" s="114"/>
      <c r="AK25" s="22"/>
      <c r="AL25" s="17"/>
      <c r="AM25" s="17"/>
      <c r="AN25" s="121"/>
      <c r="AO25" s="17"/>
      <c r="AP25" s="18"/>
    </row>
    <row r="26" spans="1:42" ht="13.5" customHeight="1">
      <c r="A26" s="61" t="s">
        <v>39</v>
      </c>
      <c r="B26" s="46" t="s">
        <v>32</v>
      </c>
      <c r="C26" s="45">
        <v>0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/>
      <c r="T26" s="45"/>
      <c r="U26" s="45"/>
      <c r="V26" s="45"/>
      <c r="W26" s="45"/>
      <c r="X26" s="37">
        <f t="shared" si="3"/>
        <v>0</v>
      </c>
      <c r="AF26" s="17"/>
      <c r="AG26" s="114"/>
      <c r="AH26" s="114"/>
      <c r="AI26" s="114"/>
      <c r="AJ26" s="114"/>
      <c r="AK26" s="22"/>
      <c r="AL26" s="17"/>
      <c r="AM26" s="17"/>
      <c r="AN26" s="122"/>
      <c r="AO26" s="17"/>
      <c r="AP26" s="18"/>
    </row>
    <row r="27" spans="1:42" ht="13.5" customHeight="1">
      <c r="A27" s="44" t="s">
        <v>35</v>
      </c>
      <c r="B27" s="47" t="s">
        <v>32</v>
      </c>
      <c r="C27" s="27">
        <f>C64</f>
        <v>15</v>
      </c>
      <c r="D27" s="27">
        <f aca="true" t="shared" si="6" ref="D27:W27">D64</f>
        <v>15</v>
      </c>
      <c r="E27" s="27">
        <f t="shared" si="6"/>
        <v>15</v>
      </c>
      <c r="F27" s="27">
        <f t="shared" si="6"/>
        <v>17</v>
      </c>
      <c r="G27" s="27">
        <f t="shared" si="6"/>
        <v>17</v>
      </c>
      <c r="H27" s="27">
        <f t="shared" si="6"/>
        <v>17</v>
      </c>
      <c r="I27" s="27">
        <f t="shared" si="6"/>
        <v>17</v>
      </c>
      <c r="J27" s="27">
        <f t="shared" si="6"/>
        <v>17</v>
      </c>
      <c r="K27" s="27">
        <f t="shared" si="6"/>
        <v>17</v>
      </c>
      <c r="L27" s="27">
        <f t="shared" si="6"/>
        <v>21</v>
      </c>
      <c r="M27" s="27">
        <f t="shared" si="6"/>
        <v>20</v>
      </c>
      <c r="N27" s="27">
        <f t="shared" si="6"/>
        <v>20</v>
      </c>
      <c r="O27" s="27">
        <f t="shared" si="6"/>
        <v>20</v>
      </c>
      <c r="P27" s="27">
        <f t="shared" si="6"/>
        <v>20</v>
      </c>
      <c r="Q27" s="27">
        <f t="shared" si="6"/>
        <v>19</v>
      </c>
      <c r="R27" s="27">
        <f t="shared" si="6"/>
        <v>10</v>
      </c>
      <c r="S27" s="27">
        <f t="shared" si="6"/>
        <v>0</v>
      </c>
      <c r="T27" s="27">
        <f t="shared" si="6"/>
        <v>0</v>
      </c>
      <c r="U27" s="27">
        <f t="shared" si="6"/>
        <v>0</v>
      </c>
      <c r="V27" s="27">
        <f t="shared" si="6"/>
        <v>0</v>
      </c>
      <c r="W27" s="27">
        <f t="shared" si="6"/>
        <v>0</v>
      </c>
      <c r="X27" s="37">
        <f t="shared" si="3"/>
        <v>277</v>
      </c>
      <c r="AF27" s="17"/>
      <c r="AG27" s="19"/>
      <c r="AH27" s="19"/>
      <c r="AI27" s="19"/>
      <c r="AJ27" s="19"/>
      <c r="AK27" s="22"/>
      <c r="AL27" s="17"/>
      <c r="AM27" s="17"/>
      <c r="AN27" s="122"/>
      <c r="AO27" s="17"/>
      <c r="AP27" s="18"/>
    </row>
    <row r="28" spans="1:42" ht="13.5" customHeight="1">
      <c r="A28" s="60" t="s">
        <v>36</v>
      </c>
      <c r="B28" s="46" t="s">
        <v>32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37">
        <f t="shared" si="3"/>
        <v>0</v>
      </c>
      <c r="AF28" s="17"/>
      <c r="AG28" s="114"/>
      <c r="AH28" s="114"/>
      <c r="AI28" s="114"/>
      <c r="AJ28" s="114"/>
      <c r="AK28" s="22"/>
      <c r="AL28" s="17"/>
      <c r="AM28" s="17"/>
      <c r="AN28" s="122"/>
      <c r="AO28" s="17"/>
      <c r="AP28" s="18"/>
    </row>
    <row r="29" spans="1:42" ht="13.5" customHeight="1">
      <c r="A29" s="60" t="s">
        <v>57</v>
      </c>
      <c r="B29" s="47" t="s">
        <v>32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37">
        <f t="shared" si="3"/>
        <v>0</v>
      </c>
      <c r="AF29" s="17"/>
      <c r="AG29" s="19"/>
      <c r="AH29" s="19"/>
      <c r="AI29" s="19"/>
      <c r="AJ29" s="19"/>
      <c r="AK29" s="22"/>
      <c r="AL29" s="17"/>
      <c r="AM29" s="17"/>
      <c r="AN29" s="122"/>
      <c r="AO29" s="17"/>
      <c r="AP29" s="18"/>
    </row>
    <row r="30" spans="1:42" ht="13.5" customHeight="1">
      <c r="A30" s="48" t="s">
        <v>37</v>
      </c>
      <c r="B30" s="47" t="s">
        <v>32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37">
        <f t="shared" si="3"/>
        <v>0</v>
      </c>
      <c r="AF30" s="17"/>
      <c r="AG30" s="19"/>
      <c r="AH30" s="19"/>
      <c r="AI30" s="19"/>
      <c r="AJ30" s="19"/>
      <c r="AK30" s="22"/>
      <c r="AL30" s="17"/>
      <c r="AM30" s="17"/>
      <c r="AN30" s="122"/>
      <c r="AO30" s="17"/>
      <c r="AP30" s="18"/>
    </row>
    <row r="31" spans="1:42" s="31" customFormat="1" ht="13.5" customHeight="1">
      <c r="A31" s="30" t="s">
        <v>45</v>
      </c>
      <c r="B31" s="106">
        <v>85</v>
      </c>
      <c r="C31" s="37">
        <f>SUM(C16:C18)-SUM(C19:C26)+C27-SUM(C28:C29)+C30</f>
        <v>1214</v>
      </c>
      <c r="D31" s="37">
        <f aca="true" t="shared" si="7" ref="D31:W31">SUM(D16:D18)-SUM(D19:D26)+D27-SUM(D28:D29)+D30</f>
        <v>1214</v>
      </c>
      <c r="E31" s="37">
        <f t="shared" si="7"/>
        <v>1215</v>
      </c>
      <c r="F31" s="37">
        <f t="shared" si="7"/>
        <v>1063</v>
      </c>
      <c r="G31" s="37">
        <f t="shared" si="7"/>
        <v>1063</v>
      </c>
      <c r="H31" s="37">
        <f t="shared" si="7"/>
        <v>1063</v>
      </c>
      <c r="I31" s="37">
        <f t="shared" si="7"/>
        <v>1063</v>
      </c>
      <c r="J31" s="37">
        <f t="shared" si="7"/>
        <v>1255</v>
      </c>
      <c r="K31" s="37">
        <f t="shared" si="7"/>
        <v>1255</v>
      </c>
      <c r="L31" s="37">
        <f t="shared" si="7"/>
        <v>591</v>
      </c>
      <c r="M31" s="37">
        <f t="shared" si="7"/>
        <v>592</v>
      </c>
      <c r="N31" s="37">
        <f t="shared" si="7"/>
        <v>784</v>
      </c>
      <c r="O31" s="37">
        <f t="shared" si="7"/>
        <v>783</v>
      </c>
      <c r="P31" s="37">
        <f t="shared" si="7"/>
        <v>783</v>
      </c>
      <c r="Q31" s="37">
        <f t="shared" si="7"/>
        <v>783</v>
      </c>
      <c r="R31" s="37">
        <f t="shared" si="7"/>
        <v>3144</v>
      </c>
      <c r="S31" s="37">
        <f t="shared" si="7"/>
        <v>0</v>
      </c>
      <c r="T31" s="37">
        <f t="shared" si="7"/>
        <v>0</v>
      </c>
      <c r="U31" s="37">
        <f t="shared" si="7"/>
        <v>0</v>
      </c>
      <c r="V31" s="37">
        <f t="shared" si="7"/>
        <v>0</v>
      </c>
      <c r="W31" s="37">
        <f t="shared" si="7"/>
        <v>0</v>
      </c>
      <c r="X31" s="37">
        <f>SUM(B31:W31)</f>
        <v>17950</v>
      </c>
      <c r="AF31" s="38"/>
      <c r="AG31" s="123"/>
      <c r="AH31" s="123"/>
      <c r="AI31" s="123"/>
      <c r="AJ31" s="123"/>
      <c r="AK31" s="40"/>
      <c r="AL31" s="38"/>
      <c r="AM31" s="38"/>
      <c r="AN31" s="122"/>
      <c r="AO31" s="38"/>
      <c r="AP31" s="41"/>
    </row>
    <row r="32" spans="1:42" s="31" customFormat="1" ht="13.5" customHeight="1">
      <c r="A32" s="49"/>
      <c r="B32" s="13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AF32" s="38"/>
      <c r="AG32" s="39"/>
      <c r="AH32" s="39"/>
      <c r="AI32" s="39"/>
      <c r="AJ32" s="39"/>
      <c r="AK32" s="40"/>
      <c r="AL32" s="38"/>
      <c r="AM32" s="38"/>
      <c r="AN32" s="23"/>
      <c r="AO32" s="38"/>
      <c r="AP32" s="41"/>
    </row>
    <row r="33" spans="1:42" s="31" customFormat="1" ht="13.5" customHeight="1">
      <c r="A33" s="44" t="s">
        <v>92</v>
      </c>
      <c r="B33" s="129">
        <f>B31</f>
        <v>85</v>
      </c>
      <c r="C33" s="27">
        <f>B33+C31</f>
        <v>1299</v>
      </c>
      <c r="D33" s="27">
        <f aca="true" t="shared" si="8" ref="D33:W33">C33+D31</f>
        <v>2513</v>
      </c>
      <c r="E33" s="27">
        <f t="shared" si="8"/>
        <v>3728</v>
      </c>
      <c r="F33" s="27">
        <f t="shared" si="8"/>
        <v>4791</v>
      </c>
      <c r="G33" s="27">
        <f t="shared" si="8"/>
        <v>5854</v>
      </c>
      <c r="H33" s="27">
        <f t="shared" si="8"/>
        <v>6917</v>
      </c>
      <c r="I33" s="27">
        <f t="shared" si="8"/>
        <v>7980</v>
      </c>
      <c r="J33" s="27">
        <f t="shared" si="8"/>
        <v>9235</v>
      </c>
      <c r="K33" s="27">
        <f t="shared" si="8"/>
        <v>10490</v>
      </c>
      <c r="L33" s="27">
        <f t="shared" si="8"/>
        <v>11081</v>
      </c>
      <c r="M33" s="27">
        <f t="shared" si="8"/>
        <v>11673</v>
      </c>
      <c r="N33" s="27">
        <f t="shared" si="8"/>
        <v>12457</v>
      </c>
      <c r="O33" s="27">
        <f t="shared" si="8"/>
        <v>13240</v>
      </c>
      <c r="P33" s="27">
        <f t="shared" si="8"/>
        <v>14023</v>
      </c>
      <c r="Q33" s="27">
        <f t="shared" si="8"/>
        <v>14806</v>
      </c>
      <c r="R33" s="27">
        <f t="shared" si="8"/>
        <v>17950</v>
      </c>
      <c r="S33" s="27">
        <f t="shared" si="8"/>
        <v>17950</v>
      </c>
      <c r="T33" s="27">
        <f t="shared" si="8"/>
        <v>17950</v>
      </c>
      <c r="U33" s="27">
        <f t="shared" si="8"/>
        <v>17950</v>
      </c>
      <c r="V33" s="27">
        <f t="shared" si="8"/>
        <v>17950</v>
      </c>
      <c r="W33" s="27">
        <f t="shared" si="8"/>
        <v>17950</v>
      </c>
      <c r="X33" s="27"/>
      <c r="AF33" s="38"/>
      <c r="AG33" s="39"/>
      <c r="AH33" s="39"/>
      <c r="AI33" s="39"/>
      <c r="AJ33" s="39"/>
      <c r="AK33" s="40"/>
      <c r="AL33" s="38"/>
      <c r="AM33" s="38"/>
      <c r="AN33" s="23"/>
      <c r="AO33" s="38"/>
      <c r="AP33" s="41"/>
    </row>
    <row r="34" spans="1:42" s="31" customFormat="1" ht="13.5" customHeight="1">
      <c r="A34" s="49"/>
      <c r="B34" s="13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AF34" s="38"/>
      <c r="AG34" s="39"/>
      <c r="AH34" s="39"/>
      <c r="AI34" s="39"/>
      <c r="AJ34" s="39"/>
      <c r="AK34" s="40"/>
      <c r="AL34" s="38"/>
      <c r="AM34" s="38"/>
      <c r="AN34" s="23"/>
      <c r="AO34" s="38"/>
      <c r="AP34" s="41"/>
    </row>
    <row r="35" spans="1:42" s="31" customFormat="1" ht="13.5" customHeight="1">
      <c r="A35" s="51" t="s">
        <v>42</v>
      </c>
      <c r="B35" s="52">
        <f>X24</f>
        <v>23000</v>
      </c>
      <c r="C35" s="53">
        <f>IF(B35&gt;23000,"Execeed sub loan limit by $"&amp;ROUND(B35-23000,0),"")</f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AF35" s="38"/>
      <c r="AG35" s="39"/>
      <c r="AH35" s="39"/>
      <c r="AI35" s="39"/>
      <c r="AJ35" s="39"/>
      <c r="AK35" s="40"/>
      <c r="AL35" s="38"/>
      <c r="AM35" s="38"/>
      <c r="AN35" s="23"/>
      <c r="AO35" s="38"/>
      <c r="AP35" s="41"/>
    </row>
    <row r="36" spans="1:42" s="31" customFormat="1" ht="13.5" customHeight="1">
      <c r="A36" s="51" t="s">
        <v>43</v>
      </c>
      <c r="B36" s="52">
        <f>X24+X25</f>
        <v>57500</v>
      </c>
      <c r="C36" s="53">
        <f>IF(B36&gt;57500,"Exceed aggregate federal loan limit by $"&amp;ROUND(B36-57500,0),"")</f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AF36" s="38"/>
      <c r="AG36" s="39"/>
      <c r="AH36" s="39"/>
      <c r="AI36" s="39"/>
      <c r="AJ36" s="39"/>
      <c r="AK36" s="40"/>
      <c r="AL36" s="38"/>
      <c r="AM36" s="38"/>
      <c r="AN36" s="23"/>
      <c r="AO36" s="38"/>
      <c r="AP36" s="41"/>
    </row>
    <row r="37" spans="1:42" ht="13.5" customHeight="1">
      <c r="A37" s="4"/>
      <c r="B37" s="4"/>
      <c r="C37" s="5"/>
      <c r="D37" s="5"/>
      <c r="E37" s="5"/>
      <c r="F37" s="5"/>
      <c r="G37" s="7"/>
      <c r="H37" s="7"/>
      <c r="I37" s="8"/>
      <c r="J37" s="8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6"/>
      <c r="AF37" s="17"/>
      <c r="AG37" s="114"/>
      <c r="AH37" s="114"/>
      <c r="AI37" s="114"/>
      <c r="AJ37" s="114"/>
      <c r="AK37" s="22"/>
      <c r="AL37" s="17"/>
      <c r="AM37" s="17"/>
      <c r="AN37" s="23"/>
      <c r="AO37" s="17"/>
      <c r="AP37" s="18"/>
    </row>
    <row r="38" spans="1:42" ht="60.75" customHeight="1">
      <c r="A38" s="117" t="s">
        <v>61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AG38" s="114"/>
      <c r="AH38" s="114"/>
      <c r="AI38" s="114"/>
      <c r="AJ38" s="114"/>
      <c r="AL38" s="17"/>
      <c r="AN38" s="23"/>
      <c r="AO38" s="17"/>
      <c r="AP38" s="18"/>
    </row>
    <row r="39" spans="33:42" ht="21.75" customHeight="1">
      <c r="AG39" s="114"/>
      <c r="AH39" s="114"/>
      <c r="AI39" s="114"/>
      <c r="AJ39" s="114"/>
      <c r="AL39" s="17"/>
      <c r="AN39" s="23"/>
      <c r="AO39" s="17"/>
      <c r="AP39" s="18"/>
    </row>
    <row r="40" spans="1:36" ht="13.5" customHeight="1">
      <c r="A40" s="56" t="s">
        <v>59</v>
      </c>
      <c r="B40" s="63"/>
      <c r="C40" s="63"/>
      <c r="D40" s="63"/>
      <c r="E40" s="63"/>
      <c r="F40" s="63"/>
      <c r="G40" s="63"/>
      <c r="I40" s="57" t="s">
        <v>60</v>
      </c>
      <c r="J40" s="54"/>
      <c r="K40" s="63"/>
      <c r="L40" s="63"/>
      <c r="M40" s="63"/>
      <c r="N40" s="63"/>
      <c r="AG40" s="114"/>
      <c r="AH40" s="114"/>
      <c r="AI40" s="114"/>
      <c r="AJ40" s="114"/>
    </row>
    <row r="41" spans="32:51" ht="19.5" customHeight="1"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</row>
    <row r="42" spans="1:51" ht="13.5" customHeight="1">
      <c r="A42" s="56" t="s">
        <v>58</v>
      </c>
      <c r="B42" s="63"/>
      <c r="C42" s="63"/>
      <c r="D42" s="63"/>
      <c r="E42" s="63"/>
      <c r="F42" s="63"/>
      <c r="G42" s="63"/>
      <c r="I42" s="57" t="s">
        <v>60</v>
      </c>
      <c r="J42" s="54"/>
      <c r="K42" s="63"/>
      <c r="L42" s="63"/>
      <c r="M42" s="63"/>
      <c r="N42" s="63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</row>
    <row r="43" spans="2:51" ht="13.5" customHeight="1">
      <c r="B43" s="56" t="s">
        <v>62</v>
      </c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</row>
    <row r="44" spans="32:51" ht="13.5" customHeight="1"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</row>
    <row r="45" spans="32:51" ht="13.5" customHeight="1"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</row>
    <row r="46" spans="1:51" ht="13.5" customHeight="1">
      <c r="A46" s="56"/>
      <c r="B46" s="56"/>
      <c r="C46" s="56"/>
      <c r="D46" s="56"/>
      <c r="E46" s="56"/>
      <c r="F46" s="56"/>
      <c r="G46" s="56"/>
      <c r="H46" s="90"/>
      <c r="I46" s="91"/>
      <c r="J46" s="91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</row>
    <row r="47" spans="1:51" ht="13.5" customHeight="1">
      <c r="A47" s="56"/>
      <c r="B47" s="56"/>
      <c r="C47" s="56"/>
      <c r="D47" s="56"/>
      <c r="E47" s="56"/>
      <c r="F47" s="56"/>
      <c r="G47" s="56"/>
      <c r="H47" s="90"/>
      <c r="I47" s="91"/>
      <c r="J47" s="91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</row>
    <row r="48" spans="1:51" ht="13.5" customHeight="1">
      <c r="A48" s="56"/>
      <c r="B48" s="56"/>
      <c r="C48" s="56"/>
      <c r="D48" s="56"/>
      <c r="E48" s="56"/>
      <c r="F48" s="56"/>
      <c r="G48" s="56"/>
      <c r="H48" s="90"/>
      <c r="I48" s="91"/>
      <c r="J48" s="91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</row>
    <row r="49" spans="1:51" ht="13.5" customHeight="1">
      <c r="A49" s="56"/>
      <c r="B49" s="56"/>
      <c r="C49" s="56"/>
      <c r="D49" s="56"/>
      <c r="E49" s="56"/>
      <c r="F49" s="56"/>
      <c r="G49" s="56"/>
      <c r="H49" s="90"/>
      <c r="I49" s="91"/>
      <c r="J49" s="91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</row>
    <row r="50" spans="1:51" ht="13.5" customHeight="1">
      <c r="A50" s="56"/>
      <c r="B50" s="56"/>
      <c r="C50" s="56"/>
      <c r="D50" s="56"/>
      <c r="E50" s="56"/>
      <c r="F50" s="56"/>
      <c r="G50" s="56"/>
      <c r="H50" s="90"/>
      <c r="I50" s="91"/>
      <c r="J50" s="91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</row>
    <row r="51" spans="1:51" ht="13.5" customHeight="1">
      <c r="A51" s="56"/>
      <c r="B51" s="56"/>
      <c r="C51" s="56"/>
      <c r="D51" s="56"/>
      <c r="E51" s="56"/>
      <c r="F51" s="56"/>
      <c r="G51" s="56"/>
      <c r="H51" s="90"/>
      <c r="I51" s="91"/>
      <c r="J51" s="91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</row>
    <row r="52" spans="1:51" ht="13.5" customHeight="1">
      <c r="A52" s="56"/>
      <c r="B52" s="56"/>
      <c r="C52" s="56"/>
      <c r="D52" s="56"/>
      <c r="E52" s="56"/>
      <c r="F52" s="56"/>
      <c r="G52" s="56"/>
      <c r="H52" s="90"/>
      <c r="I52" s="91"/>
      <c r="J52" s="91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</row>
    <row r="53" spans="8:10" s="64" customFormat="1" ht="13.5" customHeight="1">
      <c r="H53" s="65"/>
      <c r="I53" s="66"/>
      <c r="J53" s="66"/>
    </row>
    <row r="54" spans="1:25" s="64" customFormat="1" ht="13.5" customHeight="1">
      <c r="A54" s="56"/>
      <c r="B54" s="56"/>
      <c r="C54" s="56"/>
      <c r="D54" s="56"/>
      <c r="E54" s="56"/>
      <c r="F54" s="56"/>
      <c r="G54" s="56"/>
      <c r="H54" s="90"/>
      <c r="I54" s="91"/>
      <c r="J54" s="91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</row>
    <row r="55" spans="8:10" s="64" customFormat="1" ht="13.5" customHeight="1">
      <c r="H55" s="65"/>
      <c r="I55" s="66"/>
      <c r="J55" s="66"/>
    </row>
    <row r="56" spans="1:24" s="64" customFormat="1" ht="13.5" customHeight="1">
      <c r="A56" s="64" t="s">
        <v>71</v>
      </c>
      <c r="C56" s="64">
        <f>IF(C11&gt;0,3,0)</f>
        <v>3</v>
      </c>
      <c r="D56" s="64">
        <f aca="true" t="shared" si="9" ref="D56:W56">IF(D11&gt;0,3,0)</f>
        <v>3</v>
      </c>
      <c r="E56" s="64">
        <f t="shared" si="9"/>
        <v>3</v>
      </c>
      <c r="F56" s="64">
        <f t="shared" si="9"/>
        <v>3</v>
      </c>
      <c r="G56" s="64">
        <f t="shared" si="9"/>
        <v>3</v>
      </c>
      <c r="H56" s="64">
        <f t="shared" si="9"/>
        <v>3</v>
      </c>
      <c r="I56" s="64">
        <f t="shared" si="9"/>
        <v>3</v>
      </c>
      <c r="J56" s="64">
        <f t="shared" si="9"/>
        <v>3</v>
      </c>
      <c r="K56" s="64">
        <f t="shared" si="9"/>
        <v>3</v>
      </c>
      <c r="L56" s="64">
        <f t="shared" si="9"/>
        <v>3</v>
      </c>
      <c r="M56" s="64">
        <f t="shared" si="9"/>
        <v>3</v>
      </c>
      <c r="N56" s="64">
        <f t="shared" si="9"/>
        <v>3</v>
      </c>
      <c r="O56" s="64">
        <f t="shared" si="9"/>
        <v>3</v>
      </c>
      <c r="P56" s="64">
        <f t="shared" si="9"/>
        <v>3</v>
      </c>
      <c r="Q56" s="64">
        <f t="shared" si="9"/>
        <v>3</v>
      </c>
      <c r="R56" s="64">
        <f t="shared" si="9"/>
        <v>3</v>
      </c>
      <c r="S56" s="64">
        <f t="shared" si="9"/>
        <v>0</v>
      </c>
      <c r="T56" s="64">
        <f t="shared" si="9"/>
        <v>0</v>
      </c>
      <c r="U56" s="64">
        <f t="shared" si="9"/>
        <v>0</v>
      </c>
      <c r="V56" s="64">
        <f t="shared" si="9"/>
        <v>0</v>
      </c>
      <c r="W56" s="64">
        <f t="shared" si="9"/>
        <v>0</v>
      </c>
      <c r="X56" s="64">
        <f>SUM(C56:W56)</f>
        <v>48</v>
      </c>
    </row>
    <row r="57" spans="8:10" s="64" customFormat="1" ht="13.5" customHeight="1">
      <c r="H57" s="65"/>
      <c r="I57" s="66"/>
      <c r="J57" s="66"/>
    </row>
    <row r="58" spans="8:10" s="64" customFormat="1" ht="13.5" customHeight="1">
      <c r="H58" s="65"/>
      <c r="I58" s="66"/>
      <c r="J58" s="66"/>
    </row>
    <row r="59" spans="8:10" s="64" customFormat="1" ht="13.5" customHeight="1">
      <c r="H59" s="65"/>
      <c r="I59" s="66"/>
      <c r="J59" s="66"/>
    </row>
    <row r="60" spans="8:10" s="64" customFormat="1" ht="13.5" customHeight="1">
      <c r="H60" s="65"/>
      <c r="I60" s="66"/>
      <c r="J60" s="66"/>
    </row>
    <row r="61" spans="1:24" s="64" customFormat="1" ht="13.5" customHeight="1">
      <c r="A61" s="64" t="s">
        <v>54</v>
      </c>
      <c r="C61" s="64">
        <f>ROUNDDOWN(C24*1.5%,0)-ROUND(C24*1%,0)</f>
        <v>5</v>
      </c>
      <c r="D61" s="64">
        <f aca="true" t="shared" si="10" ref="D61:X61">ROUNDDOWN(D24*1.5%,0)-ROUND(D24*1%,0)</f>
        <v>5</v>
      </c>
      <c r="E61" s="64">
        <f t="shared" si="10"/>
        <v>5</v>
      </c>
      <c r="F61" s="64">
        <f t="shared" si="10"/>
        <v>7</v>
      </c>
      <c r="G61" s="64">
        <f t="shared" si="10"/>
        <v>7</v>
      </c>
      <c r="H61" s="64">
        <f t="shared" si="10"/>
        <v>7</v>
      </c>
      <c r="I61" s="64">
        <f t="shared" si="10"/>
        <v>7</v>
      </c>
      <c r="J61" s="64">
        <f t="shared" si="10"/>
        <v>7</v>
      </c>
      <c r="K61" s="64">
        <f t="shared" si="10"/>
        <v>7</v>
      </c>
      <c r="L61" s="64">
        <f t="shared" si="10"/>
        <v>9</v>
      </c>
      <c r="M61" s="64">
        <f t="shared" si="10"/>
        <v>9</v>
      </c>
      <c r="N61" s="64">
        <f t="shared" si="10"/>
        <v>9</v>
      </c>
      <c r="O61" s="64">
        <f t="shared" si="10"/>
        <v>8</v>
      </c>
      <c r="P61" s="64">
        <f t="shared" si="10"/>
        <v>8</v>
      </c>
      <c r="Q61" s="64">
        <f t="shared" si="10"/>
        <v>7</v>
      </c>
      <c r="R61" s="64">
        <f t="shared" si="10"/>
        <v>0</v>
      </c>
      <c r="S61" s="64">
        <f t="shared" si="10"/>
        <v>0</v>
      </c>
      <c r="T61" s="64">
        <f t="shared" si="10"/>
        <v>0</v>
      </c>
      <c r="U61" s="64">
        <f t="shared" si="10"/>
        <v>0</v>
      </c>
      <c r="V61" s="64">
        <f t="shared" si="10"/>
        <v>0</v>
      </c>
      <c r="W61" s="64">
        <f t="shared" si="10"/>
        <v>0</v>
      </c>
      <c r="X61" s="64">
        <f t="shared" si="10"/>
        <v>115</v>
      </c>
    </row>
    <row r="62" spans="1:24" s="64" customFormat="1" ht="13.5" customHeight="1">
      <c r="A62" s="64" t="s">
        <v>55</v>
      </c>
      <c r="C62" s="64">
        <f>ROUNDDOWN(C25*1.5%,0)-ROUND(C25*1%,0)</f>
        <v>10</v>
      </c>
      <c r="D62" s="64">
        <f aca="true" t="shared" si="11" ref="D62:X62">ROUNDDOWN(D25*1.5%,0)-ROUND(D25*1%,0)</f>
        <v>10</v>
      </c>
      <c r="E62" s="64">
        <f t="shared" si="11"/>
        <v>10</v>
      </c>
      <c r="F62" s="64">
        <f t="shared" si="11"/>
        <v>10</v>
      </c>
      <c r="G62" s="64">
        <f t="shared" si="11"/>
        <v>10</v>
      </c>
      <c r="H62" s="64">
        <f t="shared" si="11"/>
        <v>10</v>
      </c>
      <c r="I62" s="64">
        <f t="shared" si="11"/>
        <v>10</v>
      </c>
      <c r="J62" s="64">
        <f t="shared" si="11"/>
        <v>10</v>
      </c>
      <c r="K62" s="64">
        <f t="shared" si="11"/>
        <v>10</v>
      </c>
      <c r="L62" s="64">
        <f t="shared" si="11"/>
        <v>12</v>
      </c>
      <c r="M62" s="64">
        <f t="shared" si="11"/>
        <v>11</v>
      </c>
      <c r="N62" s="64">
        <f t="shared" si="11"/>
        <v>11</v>
      </c>
      <c r="O62" s="64">
        <f t="shared" si="11"/>
        <v>12</v>
      </c>
      <c r="P62" s="64">
        <f t="shared" si="11"/>
        <v>12</v>
      </c>
      <c r="Q62" s="64">
        <f t="shared" si="11"/>
        <v>12</v>
      </c>
      <c r="R62" s="64">
        <f t="shared" si="11"/>
        <v>10</v>
      </c>
      <c r="S62" s="64">
        <f t="shared" si="11"/>
        <v>0</v>
      </c>
      <c r="T62" s="64">
        <f t="shared" si="11"/>
        <v>0</v>
      </c>
      <c r="U62" s="64">
        <f t="shared" si="11"/>
        <v>0</v>
      </c>
      <c r="V62" s="64">
        <f t="shared" si="11"/>
        <v>0</v>
      </c>
      <c r="W62" s="64">
        <f t="shared" si="11"/>
        <v>0</v>
      </c>
      <c r="X62" s="64">
        <f t="shared" si="11"/>
        <v>172</v>
      </c>
    </row>
    <row r="63" spans="1:24" s="64" customFormat="1" ht="13.5" customHeight="1">
      <c r="A63" s="64" t="s">
        <v>56</v>
      </c>
      <c r="C63" s="64">
        <f>ROUNDDOWN(C26*4%,2)-ROUND(C26*1.5%,2)</f>
        <v>0</v>
      </c>
      <c r="D63" s="64">
        <f aca="true" t="shared" si="12" ref="D63:X63">ROUNDDOWN(D26*4%,2)-ROUND(D26*1.5%,2)</f>
        <v>0</v>
      </c>
      <c r="E63" s="64">
        <f t="shared" si="12"/>
        <v>0</v>
      </c>
      <c r="F63" s="64">
        <f t="shared" si="12"/>
        <v>0</v>
      </c>
      <c r="G63" s="64">
        <f t="shared" si="12"/>
        <v>0</v>
      </c>
      <c r="H63" s="64">
        <f t="shared" si="12"/>
        <v>0</v>
      </c>
      <c r="I63" s="64">
        <f t="shared" si="12"/>
        <v>0</v>
      </c>
      <c r="J63" s="64">
        <f t="shared" si="12"/>
        <v>0</v>
      </c>
      <c r="K63" s="64">
        <f t="shared" si="12"/>
        <v>0</v>
      </c>
      <c r="L63" s="64">
        <f t="shared" si="12"/>
        <v>0</v>
      </c>
      <c r="M63" s="64">
        <f t="shared" si="12"/>
        <v>0</v>
      </c>
      <c r="N63" s="64">
        <f t="shared" si="12"/>
        <v>0</v>
      </c>
      <c r="O63" s="64">
        <f t="shared" si="12"/>
        <v>0</v>
      </c>
      <c r="P63" s="64">
        <f t="shared" si="12"/>
        <v>0</v>
      </c>
      <c r="Q63" s="64">
        <f t="shared" si="12"/>
        <v>0</v>
      </c>
      <c r="R63" s="64">
        <f t="shared" si="12"/>
        <v>0</v>
      </c>
      <c r="S63" s="64">
        <f t="shared" si="12"/>
        <v>0</v>
      </c>
      <c r="T63" s="64">
        <f t="shared" si="12"/>
        <v>0</v>
      </c>
      <c r="U63" s="64">
        <f t="shared" si="12"/>
        <v>0</v>
      </c>
      <c r="V63" s="64">
        <f t="shared" si="12"/>
        <v>0</v>
      </c>
      <c r="W63" s="64">
        <f t="shared" si="12"/>
        <v>0</v>
      </c>
      <c r="X63" s="64">
        <f t="shared" si="12"/>
        <v>0</v>
      </c>
    </row>
    <row r="64" spans="1:23" s="64" customFormat="1" ht="13.5" customHeight="1">
      <c r="A64" s="64" t="s">
        <v>35</v>
      </c>
      <c r="C64" s="64">
        <f>SUM(C61:C63)</f>
        <v>15</v>
      </c>
      <c r="D64" s="64">
        <f aca="true" t="shared" si="13" ref="D64:W64">SUM(D61:D63)</f>
        <v>15</v>
      </c>
      <c r="E64" s="64">
        <f t="shared" si="13"/>
        <v>15</v>
      </c>
      <c r="F64" s="64">
        <f t="shared" si="13"/>
        <v>17</v>
      </c>
      <c r="G64" s="64">
        <f t="shared" si="13"/>
        <v>17</v>
      </c>
      <c r="H64" s="64">
        <f t="shared" si="13"/>
        <v>17</v>
      </c>
      <c r="I64" s="64">
        <f t="shared" si="13"/>
        <v>17</v>
      </c>
      <c r="J64" s="64">
        <f t="shared" si="13"/>
        <v>17</v>
      </c>
      <c r="K64" s="64">
        <f t="shared" si="13"/>
        <v>17</v>
      </c>
      <c r="L64" s="64">
        <f t="shared" si="13"/>
        <v>21</v>
      </c>
      <c r="M64" s="64">
        <f t="shared" si="13"/>
        <v>20</v>
      </c>
      <c r="N64" s="64">
        <f t="shared" si="13"/>
        <v>20</v>
      </c>
      <c r="O64" s="64">
        <f t="shared" si="13"/>
        <v>20</v>
      </c>
      <c r="P64" s="64">
        <f t="shared" si="13"/>
        <v>20</v>
      </c>
      <c r="Q64" s="64">
        <f t="shared" si="13"/>
        <v>19</v>
      </c>
      <c r="R64" s="64">
        <f t="shared" si="13"/>
        <v>10</v>
      </c>
      <c r="S64" s="64">
        <f t="shared" si="13"/>
        <v>0</v>
      </c>
      <c r="T64" s="64">
        <f t="shared" si="13"/>
        <v>0</v>
      </c>
      <c r="U64" s="64">
        <f t="shared" si="13"/>
        <v>0</v>
      </c>
      <c r="V64" s="64">
        <f t="shared" si="13"/>
        <v>0</v>
      </c>
      <c r="W64" s="64">
        <f t="shared" si="13"/>
        <v>0</v>
      </c>
    </row>
    <row r="65" spans="8:10" s="64" customFormat="1" ht="13.5" customHeight="1">
      <c r="H65" s="65"/>
      <c r="I65" s="66"/>
      <c r="J65" s="66"/>
    </row>
    <row r="66" spans="1:26" s="64" customFormat="1" ht="13.5" customHeight="1">
      <c r="A66" s="67"/>
      <c r="B66" s="67"/>
      <c r="C66" s="115"/>
      <c r="D66" s="115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8"/>
      <c r="T66" s="68"/>
      <c r="U66" s="68"/>
      <c r="V66" s="68"/>
      <c r="W66" s="68"/>
      <c r="X66" s="68"/>
      <c r="Y66" s="69"/>
      <c r="Z66" s="69"/>
    </row>
    <row r="67" spans="1:26" s="64" customFormat="1" ht="13.5" customHeight="1">
      <c r="A67" s="67" t="s">
        <v>47</v>
      </c>
      <c r="B67" s="67"/>
      <c r="C67" s="70" t="s">
        <v>5</v>
      </c>
      <c r="D67" s="70" t="s">
        <v>6</v>
      </c>
      <c r="E67" s="70" t="s">
        <v>7</v>
      </c>
      <c r="F67" s="70" t="s">
        <v>8</v>
      </c>
      <c r="G67" s="70" t="s">
        <v>9</v>
      </c>
      <c r="H67" s="70" t="s">
        <v>10</v>
      </c>
      <c r="I67" s="70" t="s">
        <v>11</v>
      </c>
      <c r="J67" s="70" t="s">
        <v>12</v>
      </c>
      <c r="K67" s="70" t="s">
        <v>13</v>
      </c>
      <c r="L67" s="70" t="s">
        <v>16</v>
      </c>
      <c r="M67" s="70" t="s">
        <v>17</v>
      </c>
      <c r="N67" s="70" t="s">
        <v>18</v>
      </c>
      <c r="O67" s="70" t="s">
        <v>19</v>
      </c>
      <c r="P67" s="70" t="s">
        <v>20</v>
      </c>
      <c r="Q67" s="70" t="s">
        <v>21</v>
      </c>
      <c r="R67" s="70" t="s">
        <v>22</v>
      </c>
      <c r="S67" s="70" t="s">
        <v>24</v>
      </c>
      <c r="T67" s="70" t="s">
        <v>66</v>
      </c>
      <c r="U67" s="70" t="s">
        <v>67</v>
      </c>
      <c r="V67" s="70" t="s">
        <v>68</v>
      </c>
      <c r="W67" s="70" t="s">
        <v>69</v>
      </c>
      <c r="X67" s="68"/>
      <c r="Y67" s="69"/>
      <c r="Z67" s="69"/>
    </row>
    <row r="68" spans="1:26" s="64" customFormat="1" ht="13.5" customHeight="1">
      <c r="A68" s="71" t="s">
        <v>46</v>
      </c>
      <c r="B68" s="67"/>
      <c r="C68" s="70" t="str">
        <f>M3</f>
        <v>WI</v>
      </c>
      <c r="D68" s="70" t="str">
        <f>IF(C68="WI","SP",IF(C68="SP","SU",IF(C68="SU","FA",IF(C68="FA","WI",""))))</f>
        <v>SP</v>
      </c>
      <c r="E68" s="70" t="str">
        <f aca="true" t="shared" si="14" ref="E68:R68">IF(D68="WI","SP",IF(D68="SP","SU",IF(D68="SU","FA",IF(D68="FA","WI",""))))</f>
        <v>SU</v>
      </c>
      <c r="F68" s="70" t="str">
        <f t="shared" si="14"/>
        <v>FA</v>
      </c>
      <c r="G68" s="70" t="str">
        <f t="shared" si="14"/>
        <v>WI</v>
      </c>
      <c r="H68" s="70" t="str">
        <f t="shared" si="14"/>
        <v>SP</v>
      </c>
      <c r="I68" s="70" t="str">
        <f t="shared" si="14"/>
        <v>SU</v>
      </c>
      <c r="J68" s="70" t="str">
        <f t="shared" si="14"/>
        <v>FA</v>
      </c>
      <c r="K68" s="70" t="str">
        <f t="shared" si="14"/>
        <v>WI</v>
      </c>
      <c r="L68" s="70" t="str">
        <f t="shared" si="14"/>
        <v>SP</v>
      </c>
      <c r="M68" s="70" t="str">
        <f t="shared" si="14"/>
        <v>SU</v>
      </c>
      <c r="N68" s="70" t="str">
        <f t="shared" si="14"/>
        <v>FA</v>
      </c>
      <c r="O68" s="70" t="str">
        <f t="shared" si="14"/>
        <v>WI</v>
      </c>
      <c r="P68" s="70" t="str">
        <f t="shared" si="14"/>
        <v>SP</v>
      </c>
      <c r="Q68" s="70" t="str">
        <f t="shared" si="14"/>
        <v>SU</v>
      </c>
      <c r="R68" s="70" t="str">
        <f t="shared" si="14"/>
        <v>FA</v>
      </c>
      <c r="S68" s="70" t="str">
        <f>IF(R68="WI","SP",IF(R68="SP","SU",IF(R68="SU","FA",IF(R68="FA","WI",""))))</f>
        <v>WI</v>
      </c>
      <c r="T68" s="70" t="str">
        <f>IF(S68="WI","SP",IF(S68="SP","SU",IF(S68="SU","FA",IF(S68="FA","WI",""))))</f>
        <v>SP</v>
      </c>
      <c r="U68" s="70" t="str">
        <f>IF(T68="WI","SP",IF(T68="SP","SU",IF(T68="SU","FA",IF(T68="FA","WI",""))))</f>
        <v>SU</v>
      </c>
      <c r="V68" s="70" t="str">
        <f>IF(U68="WI","SP",IF(U68="SP","SU",IF(U68="SU","FA",IF(U68="FA","WI",""))))</f>
        <v>FA</v>
      </c>
      <c r="W68" s="70" t="str">
        <f>IF(V68="WI","SP",IF(V68="SP","SU",IF(V68="SU","FA",IF(V68="FA","WI",""))))</f>
        <v>WI</v>
      </c>
      <c r="X68" s="68"/>
      <c r="Y68" s="69"/>
      <c r="Z68" s="69"/>
    </row>
    <row r="69" spans="1:26" s="64" customFormat="1" ht="13.5" customHeight="1">
      <c r="A69" s="71" t="s">
        <v>2</v>
      </c>
      <c r="B69" s="67"/>
      <c r="C69" s="70">
        <f>IF(C68="WI",1,IF(C68="SP",4,IF(C68="SU",7,IF(C68="FA",10,0))))</f>
        <v>1</v>
      </c>
      <c r="D69" s="70">
        <f aca="true" t="shared" si="15" ref="D69:W69">IF(D68="WI",1,IF(D68="SP",4,IF(D68="SU",7,IF(D68="FA",10,0))))</f>
        <v>4</v>
      </c>
      <c r="E69" s="70">
        <f t="shared" si="15"/>
        <v>7</v>
      </c>
      <c r="F69" s="70">
        <f t="shared" si="15"/>
        <v>10</v>
      </c>
      <c r="G69" s="70">
        <f t="shared" si="15"/>
        <v>1</v>
      </c>
      <c r="H69" s="70">
        <f t="shared" si="15"/>
        <v>4</v>
      </c>
      <c r="I69" s="70">
        <f t="shared" si="15"/>
        <v>7</v>
      </c>
      <c r="J69" s="70">
        <f t="shared" si="15"/>
        <v>10</v>
      </c>
      <c r="K69" s="70">
        <f t="shared" si="15"/>
        <v>1</v>
      </c>
      <c r="L69" s="70">
        <f t="shared" si="15"/>
        <v>4</v>
      </c>
      <c r="M69" s="70">
        <f t="shared" si="15"/>
        <v>7</v>
      </c>
      <c r="N69" s="70">
        <f t="shared" si="15"/>
        <v>10</v>
      </c>
      <c r="O69" s="70">
        <f t="shared" si="15"/>
        <v>1</v>
      </c>
      <c r="P69" s="70">
        <f t="shared" si="15"/>
        <v>4</v>
      </c>
      <c r="Q69" s="70">
        <f t="shared" si="15"/>
        <v>7</v>
      </c>
      <c r="R69" s="70">
        <f t="shared" si="15"/>
        <v>10</v>
      </c>
      <c r="S69" s="70">
        <f t="shared" si="15"/>
        <v>1</v>
      </c>
      <c r="T69" s="70">
        <f t="shared" si="15"/>
        <v>4</v>
      </c>
      <c r="U69" s="70">
        <f t="shared" si="15"/>
        <v>7</v>
      </c>
      <c r="V69" s="70">
        <f t="shared" si="15"/>
        <v>10</v>
      </c>
      <c r="W69" s="70">
        <f t="shared" si="15"/>
        <v>1</v>
      </c>
      <c r="X69" s="68"/>
      <c r="Y69" s="69"/>
      <c r="Z69" s="69"/>
    </row>
    <row r="70" spans="1:26" s="64" customFormat="1" ht="13.5" customHeight="1">
      <c r="A70" s="67" t="s">
        <v>14</v>
      </c>
      <c r="B70" s="67"/>
      <c r="C70" s="70">
        <f>N3</f>
        <v>2011</v>
      </c>
      <c r="D70" s="70">
        <f>IF(C69&lt;9,C70,C70+1)</f>
        <v>2011</v>
      </c>
      <c r="E70" s="70">
        <f aca="true" t="shared" si="16" ref="E70:R70">IF(D69&lt;9,D70,D70+1)</f>
        <v>2011</v>
      </c>
      <c r="F70" s="70">
        <f t="shared" si="16"/>
        <v>2011</v>
      </c>
      <c r="G70" s="70">
        <f t="shared" si="16"/>
        <v>2012</v>
      </c>
      <c r="H70" s="70">
        <f t="shared" si="16"/>
        <v>2012</v>
      </c>
      <c r="I70" s="70">
        <f t="shared" si="16"/>
        <v>2012</v>
      </c>
      <c r="J70" s="70">
        <f t="shared" si="16"/>
        <v>2012</v>
      </c>
      <c r="K70" s="70">
        <f t="shared" si="16"/>
        <v>2013</v>
      </c>
      <c r="L70" s="70">
        <f t="shared" si="16"/>
        <v>2013</v>
      </c>
      <c r="M70" s="70">
        <f t="shared" si="16"/>
        <v>2013</v>
      </c>
      <c r="N70" s="70">
        <f t="shared" si="16"/>
        <v>2013</v>
      </c>
      <c r="O70" s="70">
        <f t="shared" si="16"/>
        <v>2014</v>
      </c>
      <c r="P70" s="70">
        <f t="shared" si="16"/>
        <v>2014</v>
      </c>
      <c r="Q70" s="70">
        <f t="shared" si="16"/>
        <v>2014</v>
      </c>
      <c r="R70" s="70">
        <f t="shared" si="16"/>
        <v>2014</v>
      </c>
      <c r="S70" s="70">
        <f>IF(R69&lt;9,R70,R70+1)</f>
        <v>2015</v>
      </c>
      <c r="T70" s="70">
        <f>IF(S69&lt;9,S70,S70+1)</f>
        <v>2015</v>
      </c>
      <c r="U70" s="70">
        <f>IF(T69&lt;9,T70,T70+1)</f>
        <v>2015</v>
      </c>
      <c r="V70" s="70">
        <f>IF(U69&lt;9,U70,U70+1)</f>
        <v>2015</v>
      </c>
      <c r="W70" s="70">
        <f>IF(V69&lt;9,V70,V70+1)</f>
        <v>2016</v>
      </c>
      <c r="X70" s="68"/>
      <c r="Y70" s="69"/>
      <c r="Z70" s="69"/>
    </row>
    <row r="71" spans="1:26" s="64" customFormat="1" ht="13.5" customHeight="1">
      <c r="A71" s="67" t="s">
        <v>3</v>
      </c>
      <c r="B71" s="67"/>
      <c r="C71" s="70" t="str">
        <f>C68&amp;""&amp;RIGHT(C70,2)</f>
        <v>WI11</v>
      </c>
      <c r="D71" s="70" t="str">
        <f aca="true" t="shared" si="17" ref="D71:W71">D68&amp;""&amp;RIGHT(D70,2)</f>
        <v>SP11</v>
      </c>
      <c r="E71" s="70" t="str">
        <f t="shared" si="17"/>
        <v>SU11</v>
      </c>
      <c r="F71" s="70" t="str">
        <f t="shared" si="17"/>
        <v>FA11</v>
      </c>
      <c r="G71" s="70" t="str">
        <f t="shared" si="17"/>
        <v>WI12</v>
      </c>
      <c r="H71" s="70" t="str">
        <f t="shared" si="17"/>
        <v>SP12</v>
      </c>
      <c r="I71" s="70" t="str">
        <f t="shared" si="17"/>
        <v>SU12</v>
      </c>
      <c r="J71" s="70" t="str">
        <f t="shared" si="17"/>
        <v>FA12</v>
      </c>
      <c r="K71" s="70" t="str">
        <f t="shared" si="17"/>
        <v>WI13</v>
      </c>
      <c r="L71" s="70" t="str">
        <f t="shared" si="17"/>
        <v>SP13</v>
      </c>
      <c r="M71" s="70" t="str">
        <f t="shared" si="17"/>
        <v>SU13</v>
      </c>
      <c r="N71" s="70" t="str">
        <f t="shared" si="17"/>
        <v>FA13</v>
      </c>
      <c r="O71" s="70" t="str">
        <f t="shared" si="17"/>
        <v>WI14</v>
      </c>
      <c r="P71" s="70" t="str">
        <f t="shared" si="17"/>
        <v>SP14</v>
      </c>
      <c r="Q71" s="70" t="str">
        <f t="shared" si="17"/>
        <v>SU14</v>
      </c>
      <c r="R71" s="70" t="str">
        <f t="shared" si="17"/>
        <v>FA14</v>
      </c>
      <c r="S71" s="70" t="str">
        <f t="shared" si="17"/>
        <v>WI15</v>
      </c>
      <c r="T71" s="70" t="str">
        <f t="shared" si="17"/>
        <v>SP15</v>
      </c>
      <c r="U71" s="70" t="str">
        <f t="shared" si="17"/>
        <v>SU15</v>
      </c>
      <c r="V71" s="70" t="str">
        <f t="shared" si="17"/>
        <v>FA15</v>
      </c>
      <c r="W71" s="70" t="str">
        <f t="shared" si="17"/>
        <v>WI16</v>
      </c>
      <c r="X71" s="68"/>
      <c r="Y71" s="69"/>
      <c r="Z71" s="69"/>
    </row>
    <row r="72" spans="1:26" s="64" customFormat="1" ht="13.5" customHeight="1">
      <c r="A72" s="67" t="s">
        <v>15</v>
      </c>
      <c r="B72" s="67"/>
      <c r="C72" s="70">
        <f>IF(C69&lt;6,C70,C70+1)</f>
        <v>2011</v>
      </c>
      <c r="D72" s="70">
        <f aca="true" t="shared" si="18" ref="D72:W72">IF(D69&lt;6,D70,D70+1)</f>
        <v>2011</v>
      </c>
      <c r="E72" s="70">
        <f t="shared" si="18"/>
        <v>2012</v>
      </c>
      <c r="F72" s="70">
        <f t="shared" si="18"/>
        <v>2012</v>
      </c>
      <c r="G72" s="70">
        <f t="shared" si="18"/>
        <v>2012</v>
      </c>
      <c r="H72" s="70">
        <f t="shared" si="18"/>
        <v>2012</v>
      </c>
      <c r="I72" s="70">
        <f t="shared" si="18"/>
        <v>2013</v>
      </c>
      <c r="J72" s="70">
        <f t="shared" si="18"/>
        <v>2013</v>
      </c>
      <c r="K72" s="70">
        <f t="shared" si="18"/>
        <v>2013</v>
      </c>
      <c r="L72" s="70">
        <f t="shared" si="18"/>
        <v>2013</v>
      </c>
      <c r="M72" s="70">
        <f t="shared" si="18"/>
        <v>2014</v>
      </c>
      <c r="N72" s="70">
        <f t="shared" si="18"/>
        <v>2014</v>
      </c>
      <c r="O72" s="70">
        <f t="shared" si="18"/>
        <v>2014</v>
      </c>
      <c r="P72" s="70">
        <f t="shared" si="18"/>
        <v>2014</v>
      </c>
      <c r="Q72" s="70">
        <f t="shared" si="18"/>
        <v>2015</v>
      </c>
      <c r="R72" s="70">
        <f t="shared" si="18"/>
        <v>2015</v>
      </c>
      <c r="S72" s="70">
        <f t="shared" si="18"/>
        <v>2015</v>
      </c>
      <c r="T72" s="70">
        <f t="shared" si="18"/>
        <v>2015</v>
      </c>
      <c r="U72" s="70">
        <f t="shared" si="18"/>
        <v>2016</v>
      </c>
      <c r="V72" s="70">
        <f t="shared" si="18"/>
        <v>2016</v>
      </c>
      <c r="W72" s="70">
        <f t="shared" si="18"/>
        <v>2016</v>
      </c>
      <c r="X72" s="68"/>
      <c r="Y72" s="69"/>
      <c r="Z72" s="69"/>
    </row>
    <row r="73" spans="1:26" s="64" customFormat="1" ht="13.5" customHeight="1">
      <c r="A73" s="71" t="s">
        <v>49</v>
      </c>
      <c r="B73" s="67"/>
      <c r="C73" s="70">
        <f>C72-1</f>
        <v>2010</v>
      </c>
      <c r="D73" s="70">
        <f aca="true" t="shared" si="19" ref="D73:W73">D72-1</f>
        <v>2010</v>
      </c>
      <c r="E73" s="70">
        <f t="shared" si="19"/>
        <v>2011</v>
      </c>
      <c r="F73" s="70">
        <f t="shared" si="19"/>
        <v>2011</v>
      </c>
      <c r="G73" s="70">
        <f t="shared" si="19"/>
        <v>2011</v>
      </c>
      <c r="H73" s="70">
        <f t="shared" si="19"/>
        <v>2011</v>
      </c>
      <c r="I73" s="70">
        <f t="shared" si="19"/>
        <v>2012</v>
      </c>
      <c r="J73" s="70">
        <f t="shared" si="19"/>
        <v>2012</v>
      </c>
      <c r="K73" s="70">
        <f t="shared" si="19"/>
        <v>2012</v>
      </c>
      <c r="L73" s="70">
        <f t="shared" si="19"/>
        <v>2012</v>
      </c>
      <c r="M73" s="70">
        <f t="shared" si="19"/>
        <v>2013</v>
      </c>
      <c r="N73" s="70">
        <f t="shared" si="19"/>
        <v>2013</v>
      </c>
      <c r="O73" s="70">
        <f t="shared" si="19"/>
        <v>2013</v>
      </c>
      <c r="P73" s="70">
        <f t="shared" si="19"/>
        <v>2013</v>
      </c>
      <c r="Q73" s="70">
        <f t="shared" si="19"/>
        <v>2014</v>
      </c>
      <c r="R73" s="70">
        <f t="shared" si="19"/>
        <v>2014</v>
      </c>
      <c r="S73" s="70">
        <f t="shared" si="19"/>
        <v>2014</v>
      </c>
      <c r="T73" s="70">
        <f t="shared" si="19"/>
        <v>2014</v>
      </c>
      <c r="U73" s="70">
        <f t="shared" si="19"/>
        <v>2015</v>
      </c>
      <c r="V73" s="70">
        <f t="shared" si="19"/>
        <v>2015</v>
      </c>
      <c r="W73" s="70">
        <f t="shared" si="19"/>
        <v>2015</v>
      </c>
      <c r="X73" s="68"/>
      <c r="Y73" s="69"/>
      <c r="Z73" s="69"/>
    </row>
    <row r="74" spans="1:26" s="64" customFormat="1" ht="13.5" customHeight="1">
      <c r="A74" s="67" t="s">
        <v>41</v>
      </c>
      <c r="B74" s="67"/>
      <c r="C74" s="70" t="str">
        <f>RIGHT(C73,2)&amp;"-"&amp;RIGHT(C72,2)</f>
        <v>10-11</v>
      </c>
      <c r="D74" s="70" t="str">
        <f aca="true" t="shared" si="20" ref="D74:W74">RIGHT(D73,2)&amp;"-"&amp;RIGHT(D72,2)</f>
        <v>10-11</v>
      </c>
      <c r="E74" s="70" t="str">
        <f t="shared" si="20"/>
        <v>11-12</v>
      </c>
      <c r="F74" s="70" t="str">
        <f t="shared" si="20"/>
        <v>11-12</v>
      </c>
      <c r="G74" s="70" t="str">
        <f t="shared" si="20"/>
        <v>11-12</v>
      </c>
      <c r="H74" s="70" t="str">
        <f t="shared" si="20"/>
        <v>11-12</v>
      </c>
      <c r="I74" s="70" t="str">
        <f t="shared" si="20"/>
        <v>12-13</v>
      </c>
      <c r="J74" s="70" t="str">
        <f t="shared" si="20"/>
        <v>12-13</v>
      </c>
      <c r="K74" s="70" t="str">
        <f t="shared" si="20"/>
        <v>12-13</v>
      </c>
      <c r="L74" s="70" t="str">
        <f t="shared" si="20"/>
        <v>12-13</v>
      </c>
      <c r="M74" s="70" t="str">
        <f t="shared" si="20"/>
        <v>13-14</v>
      </c>
      <c r="N74" s="70" t="str">
        <f t="shared" si="20"/>
        <v>13-14</v>
      </c>
      <c r="O74" s="70" t="str">
        <f t="shared" si="20"/>
        <v>13-14</v>
      </c>
      <c r="P74" s="70" t="str">
        <f t="shared" si="20"/>
        <v>13-14</v>
      </c>
      <c r="Q74" s="70" t="str">
        <f t="shared" si="20"/>
        <v>14-15</v>
      </c>
      <c r="R74" s="70" t="str">
        <f t="shared" si="20"/>
        <v>14-15</v>
      </c>
      <c r="S74" s="70" t="str">
        <f t="shared" si="20"/>
        <v>14-15</v>
      </c>
      <c r="T74" s="70" t="str">
        <f t="shared" si="20"/>
        <v>14-15</v>
      </c>
      <c r="U74" s="70" t="str">
        <f t="shared" si="20"/>
        <v>15-16</v>
      </c>
      <c r="V74" s="70" t="str">
        <f t="shared" si="20"/>
        <v>15-16</v>
      </c>
      <c r="W74" s="70" t="str">
        <f t="shared" si="20"/>
        <v>15-16</v>
      </c>
      <c r="X74" s="68"/>
      <c r="Y74" s="69"/>
      <c r="Z74" s="69"/>
    </row>
    <row r="75" spans="1:26" s="64" customFormat="1" ht="13.5" customHeight="1">
      <c r="A75" s="71" t="s">
        <v>51</v>
      </c>
      <c r="B75" s="67"/>
      <c r="C75" s="72">
        <f>C72-$H$3</f>
        <v>40</v>
      </c>
      <c r="D75" s="72">
        <f aca="true" t="shared" si="21" ref="D75:W75">D72-$H$3</f>
        <v>40</v>
      </c>
      <c r="E75" s="72">
        <f t="shared" si="21"/>
        <v>41</v>
      </c>
      <c r="F75" s="72">
        <f t="shared" si="21"/>
        <v>41</v>
      </c>
      <c r="G75" s="72">
        <f t="shared" si="21"/>
        <v>41</v>
      </c>
      <c r="H75" s="72">
        <f t="shared" si="21"/>
        <v>41</v>
      </c>
      <c r="I75" s="72">
        <f t="shared" si="21"/>
        <v>42</v>
      </c>
      <c r="J75" s="72">
        <f t="shared" si="21"/>
        <v>42</v>
      </c>
      <c r="K75" s="72">
        <f t="shared" si="21"/>
        <v>42</v>
      </c>
      <c r="L75" s="72">
        <f t="shared" si="21"/>
        <v>42</v>
      </c>
      <c r="M75" s="72">
        <f t="shared" si="21"/>
        <v>43</v>
      </c>
      <c r="N75" s="72">
        <f t="shared" si="21"/>
        <v>43</v>
      </c>
      <c r="O75" s="72">
        <f t="shared" si="21"/>
        <v>43</v>
      </c>
      <c r="P75" s="72">
        <f t="shared" si="21"/>
        <v>43</v>
      </c>
      <c r="Q75" s="72">
        <f t="shared" si="21"/>
        <v>44</v>
      </c>
      <c r="R75" s="72">
        <f t="shared" si="21"/>
        <v>44</v>
      </c>
      <c r="S75" s="72">
        <f t="shared" si="21"/>
        <v>44</v>
      </c>
      <c r="T75" s="72">
        <f t="shared" si="21"/>
        <v>44</v>
      </c>
      <c r="U75" s="72">
        <f t="shared" si="21"/>
        <v>45</v>
      </c>
      <c r="V75" s="72">
        <f t="shared" si="21"/>
        <v>45</v>
      </c>
      <c r="W75" s="72">
        <f t="shared" si="21"/>
        <v>45</v>
      </c>
      <c r="X75" s="68"/>
      <c r="Y75" s="69"/>
      <c r="Z75" s="69"/>
    </row>
    <row r="76" spans="1:26" s="64" customFormat="1" ht="13.5" customHeight="1">
      <c r="A76" s="71" t="s">
        <v>50</v>
      </c>
      <c r="B76" s="67"/>
      <c r="C76" s="67" t="str">
        <f>IF(C75&lt;25,"","IND")</f>
        <v>IND</v>
      </c>
      <c r="D76" s="67" t="str">
        <f aca="true" t="shared" si="22" ref="D76:W76">IF(D75&lt;25,"","IND")</f>
        <v>IND</v>
      </c>
      <c r="E76" s="67" t="str">
        <f t="shared" si="22"/>
        <v>IND</v>
      </c>
      <c r="F76" s="67" t="str">
        <f t="shared" si="22"/>
        <v>IND</v>
      </c>
      <c r="G76" s="67" t="str">
        <f t="shared" si="22"/>
        <v>IND</v>
      </c>
      <c r="H76" s="67" t="str">
        <f t="shared" si="22"/>
        <v>IND</v>
      </c>
      <c r="I76" s="67" t="str">
        <f t="shared" si="22"/>
        <v>IND</v>
      </c>
      <c r="J76" s="67" t="str">
        <f t="shared" si="22"/>
        <v>IND</v>
      </c>
      <c r="K76" s="67" t="str">
        <f t="shared" si="22"/>
        <v>IND</v>
      </c>
      <c r="L76" s="67" t="str">
        <f t="shared" si="22"/>
        <v>IND</v>
      </c>
      <c r="M76" s="67" t="str">
        <f t="shared" si="22"/>
        <v>IND</v>
      </c>
      <c r="N76" s="67" t="str">
        <f t="shared" si="22"/>
        <v>IND</v>
      </c>
      <c r="O76" s="67" t="str">
        <f t="shared" si="22"/>
        <v>IND</v>
      </c>
      <c r="P76" s="67" t="str">
        <f t="shared" si="22"/>
        <v>IND</v>
      </c>
      <c r="Q76" s="67" t="str">
        <f t="shared" si="22"/>
        <v>IND</v>
      </c>
      <c r="R76" s="67" t="str">
        <f t="shared" si="22"/>
        <v>IND</v>
      </c>
      <c r="S76" s="67" t="str">
        <f t="shared" si="22"/>
        <v>IND</v>
      </c>
      <c r="T76" s="67" t="str">
        <f t="shared" si="22"/>
        <v>IND</v>
      </c>
      <c r="U76" s="67" t="str">
        <f t="shared" si="22"/>
        <v>IND</v>
      </c>
      <c r="V76" s="67" t="str">
        <f t="shared" si="22"/>
        <v>IND</v>
      </c>
      <c r="W76" s="67" t="str">
        <f t="shared" si="22"/>
        <v>IND</v>
      </c>
      <c r="X76" s="68"/>
      <c r="Y76" s="69"/>
      <c r="Z76" s="69"/>
    </row>
    <row r="77" spans="1:26" s="64" customFormat="1" ht="13.5" customHeight="1">
      <c r="A77" s="71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8"/>
      <c r="Y77" s="69"/>
      <c r="Z77" s="69"/>
    </row>
    <row r="78" spans="1:26" s="64" customFormat="1" ht="13.5" customHeight="1">
      <c r="A78" s="73" t="s">
        <v>52</v>
      </c>
      <c r="B78" s="72">
        <f aca="true" t="shared" si="23" ref="B78:W78">B12</f>
        <v>0</v>
      </c>
      <c r="C78" s="72">
        <f t="shared" si="23"/>
        <v>12</v>
      </c>
      <c r="D78" s="72">
        <f t="shared" si="23"/>
        <v>12</v>
      </c>
      <c r="E78" s="72">
        <f t="shared" si="23"/>
        <v>12</v>
      </c>
      <c r="F78" s="72">
        <f t="shared" si="23"/>
        <v>12</v>
      </c>
      <c r="G78" s="72">
        <f t="shared" si="23"/>
        <v>12</v>
      </c>
      <c r="H78" s="72">
        <f t="shared" si="23"/>
        <v>12</v>
      </c>
      <c r="I78" s="72">
        <f t="shared" si="23"/>
        <v>12</v>
      </c>
      <c r="J78" s="72">
        <f t="shared" si="23"/>
        <v>12</v>
      </c>
      <c r="K78" s="72">
        <f t="shared" si="23"/>
        <v>12</v>
      </c>
      <c r="L78" s="72">
        <f t="shared" si="23"/>
        <v>12</v>
      </c>
      <c r="M78" s="72">
        <f t="shared" si="23"/>
        <v>12</v>
      </c>
      <c r="N78" s="72">
        <f t="shared" si="23"/>
        <v>12</v>
      </c>
      <c r="O78" s="72">
        <f t="shared" si="23"/>
        <v>12</v>
      </c>
      <c r="P78" s="72">
        <f t="shared" si="23"/>
        <v>12</v>
      </c>
      <c r="Q78" s="72">
        <f t="shared" si="23"/>
        <v>12</v>
      </c>
      <c r="R78" s="72">
        <f t="shared" si="23"/>
        <v>12</v>
      </c>
      <c r="S78" s="72">
        <f t="shared" si="23"/>
        <v>0</v>
      </c>
      <c r="T78" s="72">
        <f t="shared" si="23"/>
        <v>0</v>
      </c>
      <c r="U78" s="72">
        <f t="shared" si="23"/>
        <v>0</v>
      </c>
      <c r="V78" s="72">
        <f t="shared" si="23"/>
        <v>0</v>
      </c>
      <c r="W78" s="72">
        <f t="shared" si="23"/>
        <v>0</v>
      </c>
      <c r="X78" s="68"/>
      <c r="Y78" s="69"/>
      <c r="Z78" s="69"/>
    </row>
    <row r="79" spans="1:26" s="64" customFormat="1" ht="13.5" customHeight="1">
      <c r="A79" s="73" t="s">
        <v>53</v>
      </c>
      <c r="B79" s="74">
        <f>SUM($B$78:B78)</f>
        <v>0</v>
      </c>
      <c r="C79" s="74">
        <f>SUM($B$78:C78)</f>
        <v>12</v>
      </c>
      <c r="D79" s="74">
        <f>SUM($B$78:D78)</f>
        <v>24</v>
      </c>
      <c r="E79" s="74">
        <f>SUM($B$78:E78)</f>
        <v>36</v>
      </c>
      <c r="F79" s="74">
        <f>SUM($B$78:F78)</f>
        <v>48</v>
      </c>
      <c r="G79" s="74">
        <f>SUM($B$78:G78)</f>
        <v>60</v>
      </c>
      <c r="H79" s="74">
        <f>SUM($B$78:H78)</f>
        <v>72</v>
      </c>
      <c r="I79" s="74">
        <f>SUM($B$78:I78)</f>
        <v>84</v>
      </c>
      <c r="J79" s="74">
        <f>SUM($B$78:J78)</f>
        <v>96</v>
      </c>
      <c r="K79" s="74">
        <f>SUM($B$78:K78)</f>
        <v>108</v>
      </c>
      <c r="L79" s="74">
        <f>SUM($B$78:L78)</f>
        <v>120</v>
      </c>
      <c r="M79" s="74">
        <f>SUM($B$78:M78)</f>
        <v>132</v>
      </c>
      <c r="N79" s="74">
        <f>SUM($B$78:N78)</f>
        <v>144</v>
      </c>
      <c r="O79" s="74">
        <f>SUM($B$78:O78)</f>
        <v>156</v>
      </c>
      <c r="P79" s="74">
        <f>SUM($B$78:P78)</f>
        <v>168</v>
      </c>
      <c r="Q79" s="74">
        <f>SUM($B$78:Q78)</f>
        <v>180</v>
      </c>
      <c r="R79" s="74">
        <f>SUM($B$78:R78)</f>
        <v>192</v>
      </c>
      <c r="S79" s="74">
        <f>SUM($B$78:S78)</f>
        <v>192</v>
      </c>
      <c r="T79" s="74">
        <f>SUM($B$78:T78)</f>
        <v>192</v>
      </c>
      <c r="U79" s="74">
        <f>SUM($B$78:U78)</f>
        <v>192</v>
      </c>
      <c r="V79" s="74">
        <f>SUM($B$78:V78)</f>
        <v>192</v>
      </c>
      <c r="W79" s="74">
        <f>SUM($B$78:W78)</f>
        <v>192</v>
      </c>
      <c r="X79" s="68"/>
      <c r="Y79" s="69"/>
      <c r="Z79" s="69"/>
    </row>
    <row r="80" spans="1:26" s="64" customFormat="1" ht="13.5" customHeight="1">
      <c r="A80" s="68" t="s">
        <v>4</v>
      </c>
      <c r="B80" s="68"/>
      <c r="C80" s="75">
        <f>IF(B79&lt;36,1,IF(B79&lt;96,2,IF(B79&lt;144,3,4)))</f>
        <v>1</v>
      </c>
      <c r="D80" s="75">
        <f aca="true" t="shared" si="24" ref="D80:Q80">IF(C79&lt;36,1,IF(C79&lt;96,2,IF(C79&lt;144,3,4)))</f>
        <v>1</v>
      </c>
      <c r="E80" s="75">
        <f t="shared" si="24"/>
        <v>1</v>
      </c>
      <c r="F80" s="75">
        <f t="shared" si="24"/>
        <v>2</v>
      </c>
      <c r="G80" s="75">
        <f t="shared" si="24"/>
        <v>2</v>
      </c>
      <c r="H80" s="75">
        <f t="shared" si="24"/>
        <v>2</v>
      </c>
      <c r="I80" s="75">
        <f t="shared" si="24"/>
        <v>2</v>
      </c>
      <c r="J80" s="75">
        <f t="shared" si="24"/>
        <v>2</v>
      </c>
      <c r="K80" s="75">
        <f t="shared" si="24"/>
        <v>3</v>
      </c>
      <c r="L80" s="75">
        <f t="shared" si="24"/>
        <v>3</v>
      </c>
      <c r="M80" s="75">
        <f t="shared" si="24"/>
        <v>3</v>
      </c>
      <c r="N80" s="75">
        <f t="shared" si="24"/>
        <v>3</v>
      </c>
      <c r="O80" s="75">
        <f t="shared" si="24"/>
        <v>4</v>
      </c>
      <c r="P80" s="75">
        <f t="shared" si="24"/>
        <v>4</v>
      </c>
      <c r="Q80" s="75">
        <f t="shared" si="24"/>
        <v>4</v>
      </c>
      <c r="R80" s="75">
        <f aca="true" t="shared" si="25" ref="R80:W80">IF(Q79&lt;36,1,IF(Q79&lt;96,2,IF(Q79&lt;144,3,4)))</f>
        <v>4</v>
      </c>
      <c r="S80" s="75">
        <f t="shared" si="25"/>
        <v>4</v>
      </c>
      <c r="T80" s="75">
        <f t="shared" si="25"/>
        <v>4</v>
      </c>
      <c r="U80" s="75">
        <f t="shared" si="25"/>
        <v>4</v>
      </c>
      <c r="V80" s="75">
        <f t="shared" si="25"/>
        <v>4</v>
      </c>
      <c r="W80" s="75">
        <f t="shared" si="25"/>
        <v>4</v>
      </c>
      <c r="X80" s="68"/>
      <c r="Y80" s="69"/>
      <c r="Z80" s="69"/>
    </row>
    <row r="81" spans="8:10" s="64" customFormat="1" ht="13.5" customHeight="1">
      <c r="H81" s="65"/>
      <c r="I81" s="66"/>
      <c r="J81" s="66"/>
    </row>
    <row r="82" spans="1:25" s="64" customFormat="1" ht="13.5" customHeight="1">
      <c r="A82" s="56"/>
      <c r="B82" s="56"/>
      <c r="C82" s="56"/>
      <c r="D82" s="56"/>
      <c r="E82" s="56"/>
      <c r="F82" s="56"/>
      <c r="G82" s="56"/>
      <c r="H82" s="90"/>
      <c r="I82" s="91"/>
      <c r="J82" s="91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</row>
    <row r="83" spans="1:28" ht="13.5" customHeight="1">
      <c r="A83" s="56"/>
      <c r="B83" s="56"/>
      <c r="C83" s="56"/>
      <c r="D83" s="56"/>
      <c r="E83" s="56"/>
      <c r="F83" s="56"/>
      <c r="G83" s="56"/>
      <c r="H83" s="90"/>
      <c r="I83" s="91"/>
      <c r="J83" s="91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</row>
    <row r="84" spans="1:28" ht="13.5" customHeight="1">
      <c r="A84" s="56"/>
      <c r="B84" s="56"/>
      <c r="C84" s="56"/>
      <c r="D84" s="56"/>
      <c r="E84" s="56"/>
      <c r="F84" s="56"/>
      <c r="G84" s="56"/>
      <c r="H84" s="90"/>
      <c r="I84" s="91"/>
      <c r="J84" s="91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</row>
    <row r="85" spans="1:28" ht="13.5" customHeight="1">
      <c r="A85" s="56"/>
      <c r="B85" s="56"/>
      <c r="C85" s="56"/>
      <c r="D85" s="56"/>
      <c r="E85" s="56"/>
      <c r="F85" s="56"/>
      <c r="G85" s="56"/>
      <c r="H85" s="90"/>
      <c r="I85" s="91"/>
      <c r="J85" s="91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</row>
    <row r="86" spans="1:28" ht="13.5" customHeight="1">
      <c r="A86" s="56"/>
      <c r="B86" s="56"/>
      <c r="C86" s="56"/>
      <c r="D86" s="56"/>
      <c r="E86" s="56"/>
      <c r="F86" s="56"/>
      <c r="G86" s="56"/>
      <c r="H86" s="90"/>
      <c r="I86" s="91"/>
      <c r="J86" s="91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</row>
    <row r="87" spans="1:28" ht="13.5" customHeight="1">
      <c r="A87" s="56"/>
      <c r="B87" s="56"/>
      <c r="C87" s="56"/>
      <c r="D87" s="56"/>
      <c r="E87" s="56"/>
      <c r="F87" s="56"/>
      <c r="G87" s="56"/>
      <c r="H87" s="90"/>
      <c r="I87" s="91"/>
      <c r="J87" s="91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</row>
    <row r="88" spans="1:28" ht="13.5" customHeight="1">
      <c r="A88" s="56"/>
      <c r="B88" s="56"/>
      <c r="C88" s="56"/>
      <c r="D88" s="56"/>
      <c r="E88" s="56"/>
      <c r="F88" s="56"/>
      <c r="G88" s="56"/>
      <c r="H88" s="90"/>
      <c r="I88" s="91"/>
      <c r="J88" s="91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</row>
  </sheetData>
  <sheetProtection password="CE88" sheet="1" selectLockedCells="1"/>
  <mergeCells count="18">
    <mergeCell ref="A1:X1"/>
    <mergeCell ref="AN23:AN25"/>
    <mergeCell ref="AG24:AJ24"/>
    <mergeCell ref="AG25:AJ25"/>
    <mergeCell ref="AG26:AJ26"/>
    <mergeCell ref="AN26:AN31"/>
    <mergeCell ref="AG28:AJ28"/>
    <mergeCell ref="AG31:AJ31"/>
    <mergeCell ref="B5:E5"/>
    <mergeCell ref="B3:E3"/>
    <mergeCell ref="AG37:AJ37"/>
    <mergeCell ref="C66:D66"/>
    <mergeCell ref="AG40:AJ40"/>
    <mergeCell ref="AG38:AJ38"/>
    <mergeCell ref="AG39:AJ39"/>
    <mergeCell ref="AG20:AK20"/>
    <mergeCell ref="AG21:AJ21"/>
    <mergeCell ref="A38:X38"/>
  </mergeCells>
  <dataValidations count="11">
    <dataValidation type="decimal" allowBlank="1" showInputMessage="1" showErrorMessage="1" promptTitle="Previous Balance" prompt="Enter previous balance (from ledger card)." sqref="B31:B36">
      <formula1>-120000</formula1>
      <formula2>120000</formula2>
    </dataValidation>
    <dataValidation type="whole" allowBlank="1" showInputMessage="1" showErrorMessage="1" sqref="AK21:AK22">
      <formula1>0</formula1>
      <formula2>112</formula2>
    </dataValidation>
    <dataValidation type="whole" allowBlank="1" showInputMessage="1" showErrorMessage="1" sqref="AK23:AK37">
      <formula1>0</formula1>
      <formula2>32</formula2>
    </dataValidation>
    <dataValidation type="whole" allowBlank="1" showInputMessage="1" showErrorMessage="1" promptTitle="Previous Unsub Loan Amount" prompt="Enter previous unsub loan amount (from NSLDS)." sqref="B25">
      <formula1>0</formula1>
      <formula2>57500</formula2>
    </dataValidation>
    <dataValidation type="whole" allowBlank="1" showInputMessage="1" showErrorMessage="1" promptTitle="Previous Sub Loan Amount" prompt="Enter previous sub loan amount (from NSLDS)." sqref="B24">
      <formula1>0</formula1>
      <formula2>23000</formula2>
    </dataValidation>
    <dataValidation type="whole" allowBlank="1" showInputMessage="1" showErrorMessage="1" errorTitle="Wrong Units" error="Units should not exceed 32." sqref="B13 C12:W13">
      <formula1>0</formula1>
      <formula2>32</formula2>
    </dataValidation>
    <dataValidation type="whole" allowBlank="1" showInputMessage="1" showErrorMessage="1" promptTitle="Units Earned" prompt="Enter unit transfered in and earned toward degree, exclude transitional classes." errorTitle="Wrong Units" error="Previous units earned should not exceed 192." sqref="B12">
      <formula1>0</formula1>
      <formula2>192</formula2>
    </dataValidation>
    <dataValidation type="list" allowBlank="1" showInputMessage="1" showErrorMessage="1" sqref="M3:M6">
      <formula1>"WI, SP, SU, FA"</formula1>
    </dataValidation>
    <dataValidation type="list" allowBlank="1" showInputMessage="1" showErrorMessage="1" sqref="N3:N6">
      <formula1>"2010,2011,2012,2013,2014,2015"</formula1>
    </dataValidation>
    <dataValidation type="whole" allowBlank="1" showInputMessage="1" showErrorMessage="1" sqref="H3:H4">
      <formula1>1900</formula1>
      <formula2>2010</formula2>
    </dataValidation>
    <dataValidation type="list" allowBlank="1" showInputMessage="1" showErrorMessage="1" sqref="H5:H6">
      <formula1>"AS, BS, BFA"</formula1>
    </dataValidation>
  </dataValidations>
  <printOptions/>
  <pageMargins left="0.25" right="0.25" top="0.75" bottom="0.75" header="0.3" footer="0.3"/>
  <pageSetup fitToHeight="1" fitToWidth="1" horizontalDpi="600" verticalDpi="600" orientation="landscape" scale="79" r:id="rId1"/>
  <ignoredErrors>
    <ignoredError sqref="X24" formula="1"/>
    <ignoredError sqref="C13:V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3"/>
  <sheetViews>
    <sheetView showGridLines="0" zoomScalePageLayoutView="0" workbookViewId="0" topLeftCell="A1">
      <selection activeCell="C6" sqref="C6"/>
    </sheetView>
  </sheetViews>
  <sheetFormatPr defaultColWidth="16.28125" defaultRowHeight="15" customHeight="1"/>
  <cols>
    <col min="1" max="1" width="7.28125" style="0" customWidth="1"/>
  </cols>
  <sheetData>
    <row r="1" ht="15" customHeight="1">
      <c r="B1" s="113"/>
    </row>
    <row r="2" spans="2:5" ht="15" customHeight="1">
      <c r="B2" s="94" t="s">
        <v>1</v>
      </c>
      <c r="C2" s="125">
        <f>Projection!B3</f>
        <v>0</v>
      </c>
      <c r="D2" s="125"/>
      <c r="E2" s="125"/>
    </row>
    <row r="4" spans="2:3" ht="15" customHeight="1">
      <c r="B4" s="95" t="s">
        <v>72</v>
      </c>
      <c r="C4" s="92">
        <f>Projection!X31</f>
        <v>17950</v>
      </c>
    </row>
    <row r="5" spans="2:5" ht="15" customHeight="1">
      <c r="B5" s="95" t="s">
        <v>77</v>
      </c>
      <c r="C5">
        <f>Projection!X56</f>
        <v>48</v>
      </c>
      <c r="D5" s="93" t="s">
        <v>73</v>
      </c>
      <c r="E5" s="94"/>
    </row>
    <row r="6" spans="2:5" ht="15" customHeight="1">
      <c r="B6" s="95" t="s">
        <v>89</v>
      </c>
      <c r="C6" s="112">
        <v>0</v>
      </c>
      <c r="D6" s="93" t="s">
        <v>73</v>
      </c>
      <c r="E6" s="94"/>
    </row>
    <row r="7" spans="2:6" ht="15" customHeight="1">
      <c r="B7" s="95" t="s">
        <v>88</v>
      </c>
      <c r="C7" s="111">
        <f>C5-C6</f>
        <v>48</v>
      </c>
      <c r="D7" s="93" t="s">
        <v>73</v>
      </c>
      <c r="E7" s="94"/>
      <c r="F7" s="111"/>
    </row>
    <row r="8" spans="2:4" ht="15" customHeight="1">
      <c r="B8" s="95" t="s">
        <v>78</v>
      </c>
      <c r="C8" s="103">
        <v>36</v>
      </c>
      <c r="D8" s="93" t="s">
        <v>73</v>
      </c>
    </row>
    <row r="9" spans="2:4" ht="15" customHeight="1">
      <c r="B9" s="94"/>
      <c r="C9" s="93"/>
      <c r="D9" s="93"/>
    </row>
    <row r="10" spans="2:5" ht="15" customHeight="1">
      <c r="B10" s="97" t="s">
        <v>80</v>
      </c>
      <c r="C10" s="96" t="s">
        <v>74</v>
      </c>
      <c r="D10" s="96" t="s">
        <v>75</v>
      </c>
      <c r="E10" s="96" t="s">
        <v>0</v>
      </c>
    </row>
    <row r="11" spans="2:5" ht="15" customHeight="1">
      <c r="B11" s="97" t="s">
        <v>73</v>
      </c>
      <c r="C11" s="102">
        <f>C7</f>
        <v>48</v>
      </c>
      <c r="D11" s="102">
        <f>C8</f>
        <v>36</v>
      </c>
      <c r="E11" s="102">
        <f>SUM(C11:D11)</f>
        <v>84</v>
      </c>
    </row>
    <row r="12" spans="2:5" ht="15" customHeight="1">
      <c r="B12" s="97" t="s">
        <v>76</v>
      </c>
      <c r="C12" s="101">
        <f>(C4-D11*D21)/C11</f>
        <v>213.69047619047618</v>
      </c>
      <c r="D12" s="101">
        <f>D22</f>
        <v>213.6904761904762</v>
      </c>
      <c r="E12" s="96" t="s">
        <v>32</v>
      </c>
    </row>
    <row r="13" spans="2:5" ht="15" customHeight="1">
      <c r="B13" s="104" t="s">
        <v>81</v>
      </c>
      <c r="C13" s="101">
        <f>C11*C12</f>
        <v>10257.142857142857</v>
      </c>
      <c r="D13" s="101">
        <f>D11*D12</f>
        <v>7692.857142857143</v>
      </c>
      <c r="E13" s="101">
        <f>SUM(C13:D13)</f>
        <v>17950</v>
      </c>
    </row>
    <row r="15" spans="2:6" ht="15" customHeight="1">
      <c r="B15" s="107" t="s">
        <v>84</v>
      </c>
      <c r="C15" s="109">
        <v>40558</v>
      </c>
      <c r="D15" s="108" t="s">
        <v>85</v>
      </c>
      <c r="E15" s="110">
        <f>C15+(E11*365.5/12)</f>
        <v>43116.5</v>
      </c>
      <c r="F15" s="93" t="s">
        <v>86</v>
      </c>
    </row>
    <row r="19" spans="2:5" ht="15" customHeight="1">
      <c r="B19" s="98"/>
      <c r="C19" s="98"/>
      <c r="D19" s="98"/>
      <c r="E19" s="98"/>
    </row>
    <row r="20" spans="2:5" ht="15" customHeight="1">
      <c r="B20" s="98"/>
      <c r="C20" s="98"/>
      <c r="D20" s="98"/>
      <c r="E20" s="98"/>
    </row>
    <row r="21" spans="2:5" ht="15" customHeight="1">
      <c r="B21" s="98"/>
      <c r="C21" s="98"/>
      <c r="D21" s="99">
        <f>IF(C4/(C11+D11)&gt;500,500,C4/(C11+D11))</f>
        <v>213.6904761904762</v>
      </c>
      <c r="E21" s="98"/>
    </row>
    <row r="22" spans="2:5" ht="15" customHeight="1">
      <c r="B22" s="98"/>
      <c r="C22" s="100" t="s">
        <v>79</v>
      </c>
      <c r="D22" s="98">
        <f>IF(D11=0,0,D21)</f>
        <v>213.6904761904762</v>
      </c>
      <c r="E22" s="98"/>
    </row>
    <row r="23" spans="2:5" ht="15" customHeight="1">
      <c r="B23" s="98"/>
      <c r="C23" s="98"/>
      <c r="D23" s="98"/>
      <c r="E23" s="98"/>
    </row>
  </sheetData>
  <sheetProtection password="CE88" sheet="1" selectLockedCells="1"/>
  <mergeCells count="1">
    <mergeCell ref="C2:E2"/>
  </mergeCells>
  <dataValidations count="2">
    <dataValidation type="whole" allowBlank="1" showInputMessage="1" showErrorMessage="1" sqref="C8">
      <formula1>0</formula1>
      <formula2>360</formula2>
    </dataValidation>
    <dataValidation type="date" allowBlank="1" showInputMessage="1" showErrorMessage="1" errorTitle="Date" error="Please make sure you enter a valid date." sqref="C15">
      <formula1>40179</formula1>
      <formula2>73050</formula2>
    </dataValidation>
  </dataValidations>
  <printOptions/>
  <pageMargins left="0.25" right="0.25" top="0.75" bottom="0.75" header="0.3" footer="0.3"/>
  <pageSetup fitToHeight="1" fitToWidth="1" horizontalDpi="300" verticalDpi="300" orientation="portrait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Management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California Design College</dc:creator>
  <cp:keywords/>
  <dc:description/>
  <cp:lastModifiedBy>dashu</cp:lastModifiedBy>
  <cp:lastPrinted>2010-11-12T20:30:55Z</cp:lastPrinted>
  <dcterms:created xsi:type="dcterms:W3CDTF">2004-03-29T21:24:29Z</dcterms:created>
  <dcterms:modified xsi:type="dcterms:W3CDTF">2010-11-13T16:26:05Z</dcterms:modified>
  <cp:category/>
  <cp:version/>
  <cp:contentType/>
  <cp:contentStatus/>
</cp:coreProperties>
</file>